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lav Studnička\Desktop\"/>
    </mc:Choice>
  </mc:AlternateContent>
  <bookViews>
    <workbookView xWindow="720" yWindow="360" windowWidth="17955" windowHeight="696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Rekapitulace!$G$14</definedName>
    <definedName name="Dodavka0">Položky!#REF!</definedName>
    <definedName name="HSV">Rekapitulace!$E$14</definedName>
    <definedName name="HSV0">Položky!#REF!</definedName>
    <definedName name="HZS">Rekapitulace!$I$14</definedName>
    <definedName name="HZS0">Položky!#REF!</definedName>
    <definedName name="JKSO">'Krycí list'!$G$2</definedName>
    <definedName name="MJ">'Krycí list'!$G$5</definedName>
    <definedName name="Mont">Rekapitulace!$H$14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Položky!$A$1:$G$47</definedName>
    <definedName name="_xlnm.Print_Area" localSheetId="1">Rekapitulace!$A$1:$I$27</definedName>
    <definedName name="PocetMJ">'Krycí list'!$G$6</definedName>
    <definedName name="Poznamka">'Krycí list'!$B$37</definedName>
    <definedName name="Projektant">'Krycí list'!$C$8</definedName>
    <definedName name="PSV">Rekapitulace!$F$14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Rekapitulace!$H$26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62913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46" i="3"/>
  <c r="BD46" i="3"/>
  <c r="BC46" i="3"/>
  <c r="BA46" i="3"/>
  <c r="G46" i="3"/>
  <c r="BB46" i="3" s="1"/>
  <c r="BE45" i="3"/>
  <c r="BD45" i="3"/>
  <c r="BC45" i="3"/>
  <c r="BA45" i="3"/>
  <c r="G45" i="3"/>
  <c r="BB45" i="3" s="1"/>
  <c r="BE44" i="3"/>
  <c r="BE47" i="3" s="1"/>
  <c r="I13" i="2" s="1"/>
  <c r="BD44" i="3"/>
  <c r="BC44" i="3"/>
  <c r="BB44" i="3"/>
  <c r="BA44" i="3"/>
  <c r="BA47" i="3" s="1"/>
  <c r="E13" i="2" s="1"/>
  <c r="G44" i="3"/>
  <c r="BE43" i="3"/>
  <c r="BD43" i="3"/>
  <c r="BC43" i="3"/>
  <c r="BC47" i="3" s="1"/>
  <c r="G13" i="2" s="1"/>
  <c r="BA43" i="3"/>
  <c r="G43" i="3"/>
  <c r="B13" i="2"/>
  <c r="A13" i="2"/>
  <c r="C47" i="3"/>
  <c r="BE40" i="3"/>
  <c r="BE41" i="3" s="1"/>
  <c r="I12" i="2" s="1"/>
  <c r="BD40" i="3"/>
  <c r="BC40" i="3"/>
  <c r="BA40" i="3"/>
  <c r="BA41" i="3" s="1"/>
  <c r="E12" i="2" s="1"/>
  <c r="G40" i="3"/>
  <c r="BE39" i="3"/>
  <c r="BD39" i="3"/>
  <c r="BD41" i="3" s="1"/>
  <c r="H12" i="2" s="1"/>
  <c r="BC39" i="3"/>
  <c r="BB39" i="3"/>
  <c r="BA39" i="3"/>
  <c r="G39" i="3"/>
  <c r="B12" i="2"/>
  <c r="A12" i="2"/>
  <c r="BC41" i="3"/>
  <c r="G12" i="2" s="1"/>
  <c r="C41" i="3"/>
  <c r="BE36" i="3"/>
  <c r="BD36" i="3"/>
  <c r="BD37" i="3" s="1"/>
  <c r="H11" i="2" s="1"/>
  <c r="BC36" i="3"/>
  <c r="BC37" i="3" s="1"/>
  <c r="G11" i="2" s="1"/>
  <c r="BB36" i="3"/>
  <c r="BB37" i="3" s="1"/>
  <c r="F11" i="2" s="1"/>
  <c r="G36" i="3"/>
  <c r="G37" i="3" s="1"/>
  <c r="B11" i="2"/>
  <c r="A11" i="2"/>
  <c r="BE37" i="3"/>
  <c r="I11" i="2" s="1"/>
  <c r="C37" i="3"/>
  <c r="BE33" i="3"/>
  <c r="BD33" i="3"/>
  <c r="BC33" i="3"/>
  <c r="BB33" i="3"/>
  <c r="G33" i="3"/>
  <c r="BA33" i="3" s="1"/>
  <c r="BE32" i="3"/>
  <c r="BD32" i="3"/>
  <c r="BC32" i="3"/>
  <c r="BB32" i="3"/>
  <c r="G32" i="3"/>
  <c r="BA32" i="3" s="1"/>
  <c r="BE31" i="3"/>
  <c r="BD31" i="3"/>
  <c r="BC31" i="3"/>
  <c r="BB31" i="3"/>
  <c r="G31" i="3"/>
  <c r="BA31" i="3" s="1"/>
  <c r="BE30" i="3"/>
  <c r="BD30" i="3"/>
  <c r="BC30" i="3"/>
  <c r="BB30" i="3"/>
  <c r="G30" i="3"/>
  <c r="BA30" i="3" s="1"/>
  <c r="BE29" i="3"/>
  <c r="BD29" i="3"/>
  <c r="BC29" i="3"/>
  <c r="BB29" i="3"/>
  <c r="G29" i="3"/>
  <c r="BA29" i="3" s="1"/>
  <c r="BE28" i="3"/>
  <c r="BD28" i="3"/>
  <c r="BC28" i="3"/>
  <c r="BB28" i="3"/>
  <c r="G28" i="3"/>
  <c r="BA28" i="3" s="1"/>
  <c r="BE27" i="3"/>
  <c r="BD27" i="3"/>
  <c r="BC27" i="3"/>
  <c r="BB27" i="3"/>
  <c r="G27" i="3"/>
  <c r="B10" i="2"/>
  <c r="A10" i="2"/>
  <c r="C34" i="3"/>
  <c r="BE24" i="3"/>
  <c r="BD24" i="3"/>
  <c r="BC24" i="3"/>
  <c r="BB24" i="3"/>
  <c r="G24" i="3"/>
  <c r="BA24" i="3" s="1"/>
  <c r="BE23" i="3"/>
  <c r="BD23" i="3"/>
  <c r="BC23" i="3"/>
  <c r="BB23" i="3"/>
  <c r="G23" i="3"/>
  <c r="BA23" i="3" s="1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D18" i="3"/>
  <c r="BC18" i="3"/>
  <c r="BB18" i="3"/>
  <c r="G18" i="3"/>
  <c r="B9" i="2"/>
  <c r="A9" i="2"/>
  <c r="C25" i="3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G13" i="3"/>
  <c r="BA13" i="3" s="1"/>
  <c r="BE12" i="3"/>
  <c r="BD12" i="3"/>
  <c r="BC12" i="3"/>
  <c r="BB12" i="3"/>
  <c r="G12" i="3"/>
  <c r="BE11" i="3"/>
  <c r="BD11" i="3"/>
  <c r="BC11" i="3"/>
  <c r="BB11" i="3"/>
  <c r="G11" i="3"/>
  <c r="BA11" i="3" s="1"/>
  <c r="B8" i="2"/>
  <c r="A8" i="2"/>
  <c r="C16" i="3"/>
  <c r="BE8" i="3"/>
  <c r="BD8" i="3"/>
  <c r="BD9" i="3" s="1"/>
  <c r="H7" i="2" s="1"/>
  <c r="BC8" i="3"/>
  <c r="BC9" i="3" s="1"/>
  <c r="G7" i="2" s="1"/>
  <c r="BB8" i="3"/>
  <c r="BB9" i="3" s="1"/>
  <c r="F7" i="2" s="1"/>
  <c r="G8" i="3"/>
  <c r="G9" i="3" s="1"/>
  <c r="B7" i="2"/>
  <c r="A7" i="2"/>
  <c r="BE9" i="3"/>
  <c r="I7" i="2" s="1"/>
  <c r="C9" i="3"/>
  <c r="E4" i="3"/>
  <c r="C4" i="3"/>
  <c r="F3" i="3"/>
  <c r="C3" i="3"/>
  <c r="C2" i="2"/>
  <c r="C1" i="2"/>
  <c r="F33" i="1"/>
  <c r="C33" i="1"/>
  <c r="C31" i="1"/>
  <c r="C9" i="1"/>
  <c r="G7" i="1"/>
  <c r="BC16" i="3" l="1"/>
  <c r="G8" i="2" s="1"/>
  <c r="G14" i="2" s="1"/>
  <c r="C18" i="1" s="1"/>
  <c r="BB16" i="3"/>
  <c r="F8" i="2" s="1"/>
  <c r="BC34" i="3"/>
  <c r="G10" i="2" s="1"/>
  <c r="BC25" i="3"/>
  <c r="G9" i="2" s="1"/>
  <c r="BE25" i="3"/>
  <c r="I9" i="2" s="1"/>
  <c r="G16" i="3"/>
  <c r="BE34" i="3"/>
  <c r="I10" i="2" s="1"/>
  <c r="BD47" i="3"/>
  <c r="H13" i="2" s="1"/>
  <c r="G47" i="3"/>
  <c r="BB25" i="3"/>
  <c r="F9" i="2" s="1"/>
  <c r="BB34" i="3"/>
  <c r="F10" i="2" s="1"/>
  <c r="BD16" i="3"/>
  <c r="H8" i="2" s="1"/>
  <c r="H14" i="2" s="1"/>
  <c r="C17" i="1" s="1"/>
  <c r="BE16" i="3"/>
  <c r="I8" i="2" s="1"/>
  <c r="G25" i="3"/>
  <c r="BD25" i="3"/>
  <c r="H9" i="2" s="1"/>
  <c r="G34" i="3"/>
  <c r="BD34" i="3"/>
  <c r="H10" i="2" s="1"/>
  <c r="G41" i="3"/>
  <c r="BB43" i="3"/>
  <c r="BB47" i="3" s="1"/>
  <c r="F13" i="2" s="1"/>
  <c r="BA8" i="3"/>
  <c r="BA9" i="3" s="1"/>
  <c r="E7" i="2" s="1"/>
  <c r="BA18" i="3"/>
  <c r="BA25" i="3" s="1"/>
  <c r="E9" i="2" s="1"/>
  <c r="BA27" i="3"/>
  <c r="BA34" i="3" s="1"/>
  <c r="E10" i="2" s="1"/>
  <c r="BA36" i="3"/>
  <c r="BA37" i="3" s="1"/>
  <c r="E11" i="2" s="1"/>
  <c r="BA12" i="3"/>
  <c r="BA16" i="3" s="1"/>
  <c r="E8" i="2" s="1"/>
  <c r="BB40" i="3"/>
  <c r="BB41" i="3" s="1"/>
  <c r="F12" i="2" s="1"/>
  <c r="I14" i="2" l="1"/>
  <c r="C21" i="1" s="1"/>
  <c r="F14" i="2"/>
  <c r="C16" i="1" s="1"/>
  <c r="E14" i="2"/>
  <c r="G24" i="2" l="1"/>
  <c r="I24" i="2" s="1"/>
  <c r="G20" i="1" s="1"/>
  <c r="G22" i="2"/>
  <c r="I22" i="2" s="1"/>
  <c r="G18" i="1" s="1"/>
  <c r="G20" i="2"/>
  <c r="I20" i="2" s="1"/>
  <c r="G16" i="1" s="1"/>
  <c r="C15" i="1"/>
  <c r="C19" i="1" s="1"/>
  <c r="C22" i="1" s="1"/>
  <c r="G25" i="2"/>
  <c r="I25" i="2" s="1"/>
  <c r="G21" i="1" s="1"/>
  <c r="G23" i="2"/>
  <c r="I23" i="2" s="1"/>
  <c r="G19" i="1" s="1"/>
  <c r="G21" i="2"/>
  <c r="I21" i="2" s="1"/>
  <c r="G17" i="1" s="1"/>
  <c r="G19" i="2"/>
  <c r="I19" i="2" s="1"/>
  <c r="H26" i="2" l="1"/>
  <c r="G23" i="1" s="1"/>
  <c r="G15" i="1"/>
  <c r="C23" i="1"/>
  <c r="F30" i="1" s="1"/>
  <c r="F31" i="1" l="1"/>
  <c r="F34" i="1" s="1"/>
  <c r="G22" i="1"/>
</calcChain>
</file>

<file path=xl/sharedStrings.xml><?xml version="1.0" encoding="utf-8"?>
<sst xmlns="http://schemas.openxmlformats.org/spreadsheetml/2006/main" count="215" uniqueCount="158">
  <si>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</si>
  <si>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</si>
  <si>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</si>
  <si>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</si>
  <si>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</si>
  <si>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</si>
  <si>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</si>
  <si>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</si>
  <si>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</si>
  <si>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</si>
  <si>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</si>
  <si>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</si>
  <si>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</si>
  <si>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</si>
  <si>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</si>
  <si>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</si>
  <si>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</si>
  <si>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</si>
  <si>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</si>
  <si>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</si>
  <si>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</si>
  <si>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</si>
  <si>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</si>
  <si>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</si>
  <si>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</si>
  <si>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</si>
  <si>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</si>
  <si>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</si>
  <si>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</si>
  <si>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</si>
  <si>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</si>
  <si>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</si>
  <si>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</si>
  <si>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</si>
  <si>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</si>
  <si>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</si>
  <si>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</si>
  <si>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</si>
  <si>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</si>
  <si>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</si>
  <si>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</si>
  <si>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</si>
  <si>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</si>
  <si>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</si>
  <si>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</si>
  <si>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</si>
  <si>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</si>
  <si>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</si>
  <si>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</si>
  <si>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</si>
  <si>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</si>
  <si>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</si>
  <si>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</si>
  <si>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</si>
  <si>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</si>
  <si>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</si>
  <si>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</si>
  <si>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</si>
  <si>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</si>
  <si>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</si>
  <si>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</si>
  <si>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</si>
  <si>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</si>
  <si>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</si>
  <si>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</si>
  <si>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</si>
  <si>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</si>
  <si>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</si>
  <si>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</si>
  <si>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</si>
  <si>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</si>
  <si>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</si>
  <si>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</si>
  <si>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</si>
  <si>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</si>
  <si>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</si>
  <si>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Podlaha půdy objektu čp. 220</t>
  </si>
  <si>
    <t>3</t>
  </si>
  <si>
    <t>Svislé a kompletní konstrukce</t>
  </si>
  <si>
    <t>340239212</t>
  </si>
  <si>
    <t>Zazdívka otvorů v příčkách nebo stěnách plochy do 4 m2 cihlami plnými tl přes 100 mm</t>
  </si>
  <si>
    <t>m2</t>
  </si>
  <si>
    <t>6</t>
  </si>
  <si>
    <t>Úpravy povrchů, podlahy a osazování výplní</t>
  </si>
  <si>
    <t>622131101</t>
  </si>
  <si>
    <t>Cementový postřik vnějších stěn nanášený celoplošně ručně</t>
  </si>
  <si>
    <t>622321141</t>
  </si>
  <si>
    <t>Vápenocementová omítka štuková dvouvrstvá vnějších stěn nanášená ručně</t>
  </si>
  <si>
    <t>622321191</t>
  </si>
  <si>
    <t>Příplatek k vápenocementové omítce vnějších stěn za každých dalších 5 mm tloušťky ručně</t>
  </si>
  <si>
    <t>629991002</t>
  </si>
  <si>
    <t>Zakrytí podélných ploch geotextilií volně položenou</t>
  </si>
  <si>
    <t>629991011</t>
  </si>
  <si>
    <t>Zakrytí výplní otvorů a svislých ploch fólií přilepenou lepící páskou</t>
  </si>
  <si>
    <t>9</t>
  </si>
  <si>
    <t>Ostatní konstrukce a práce, bourání</t>
  </si>
  <si>
    <t>941111132</t>
  </si>
  <si>
    <t>Montáž lešení řadového trubkového lehkého s podlahami zatížení do 200 kg/m2 š do 1,5 m v do 25</t>
  </si>
  <si>
    <t>941111232</t>
  </si>
  <si>
    <t>Příplatek k lešení řadovému trubkovému lehkému s podlahami š 1,5 m v 25 m za první a ZKD den použit</t>
  </si>
  <si>
    <t>941111832</t>
  </si>
  <si>
    <t>Demontáž lešení řadového trubkového lehkého s podlahami zatížení do 200 kg/m2 š do 1,5 m v do 25</t>
  </si>
  <si>
    <t>952902121</t>
  </si>
  <si>
    <t xml:space="preserve">Čištění budov zametení drsných podlah </t>
  </si>
  <si>
    <t>965041341</t>
  </si>
  <si>
    <t>Bourání mazanin škvárobetonových,vápenopískových tl do 100 mm pl přes 4 m2</t>
  </si>
  <si>
    <t>m3</t>
  </si>
  <si>
    <t>965081113</t>
  </si>
  <si>
    <t>Bourání dlažby z dlaždic půdních plochy přes 1 m2 bez podkladního lože nebo mazaniny</t>
  </si>
  <si>
    <t>971033631</t>
  </si>
  <si>
    <t>Vybourání otvorů ve zdivu cihelném pl do 4 m2 na MVC nebo MV tl do 150 mm</t>
  </si>
  <si>
    <t>997</t>
  </si>
  <si>
    <t>Přesun sutě</t>
  </si>
  <si>
    <t>997013214</t>
  </si>
  <si>
    <t>Vnitrostaveništní doprava suti a vybouraných hmot pro budovy v do 15 m ručně vodorovně do 50 m</t>
  </si>
  <si>
    <t>t</t>
  </si>
  <si>
    <t>997013312</t>
  </si>
  <si>
    <t xml:space="preserve">Montáž a demontáž shozu suti v do 20 m </t>
  </si>
  <si>
    <t>m</t>
  </si>
  <si>
    <t>997013322</t>
  </si>
  <si>
    <t>Příplatek k shozu suti v do 20 m za první a ZKD den použití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</si>
  <si>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</si>
  <si>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</si>
  <si>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</si>
  <si>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</si>
  <si>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997013811</t>
  </si>
  <si>
    <t>Poplatek za uložení na skládce (skládkovné) stavebního odpadu dřevěného kód odpadu 17 02 01</t>
  </si>
  <si>
    <t>997013869</t>
  </si>
  <si>
    <t>Poplatek za uložení stavebního odpadu na recyklační skládce (skládkovné) ze směsí betonu, c</t>
  </si>
  <si>
    <t>998</t>
  </si>
  <si>
    <t>Přesun hmot</t>
  </si>
  <si>
    <t>998018003</t>
  </si>
  <si>
    <t xml:space="preserve">Přesun hmot ruční pro budovy v do 24 m </t>
  </si>
  <si>
    <t>762</t>
  </si>
  <si>
    <t>Konstrukce tesařské</t>
  </si>
  <si>
    <t>762811811</t>
  </si>
  <si>
    <t>Demontáž záklopů stropů z hrubých prken tl do 32 mm včetně nakrácení na přepravní délky</t>
  </si>
  <si>
    <t>998762203</t>
  </si>
  <si>
    <t>Přesun hmot procentní pro kce tesařské v objektech v do 24 m</t>
  </si>
  <si>
    <t>783</t>
  </si>
  <si>
    <t>Dokončovací práce - nátěry</t>
  </si>
  <si>
    <t>783823135</t>
  </si>
  <si>
    <t>Penetrační silikonový nátěr hladkých, tenkovrstvých zrnitých nebo štukových omítek</t>
  </si>
  <si>
    <t>783827425</t>
  </si>
  <si>
    <t>Krycí dvojnásobný silikonový nátěr omítek stupně členitosti 1 a 2</t>
  </si>
  <si>
    <t>783897603</t>
  </si>
  <si>
    <t>Příplatek k cenám dvojnásobného krycího nátěru omítek za provedení styku 2 barev</t>
  </si>
  <si>
    <t>783897607</t>
  </si>
  <si>
    <t>Příplatek k cenám dvojnásobného krycího nátěru omítek za barevné provedení v odstínu světlém</t>
  </si>
  <si>
    <t>Ztížené výrobní podmínky</t>
  </si>
  <si>
    <t>Přesun stavebních kapacit</t>
  </si>
  <si>
    <t>Mimostaveništní doprava</t>
  </si>
  <si>
    <t>Zařízení staveniště</t>
  </si>
  <si>
    <t>Územní vlivy</t>
  </si>
  <si>
    <t>Kompletační činnost (IČD)</t>
  </si>
  <si>
    <t>Rezerva rozpočtu</t>
  </si>
  <si>
    <t>OA a SOŠ cestovního ruchu Choceň</t>
  </si>
  <si>
    <t>Stavební úpravy podlahy půdy čp 220, Choceň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</si>
</sst>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.0"/>
    <numFmt numFmtId="166" formatCode="#,##0\ &quot;Kč&quot;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3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3" fillId="2" borderId="10" xfId="1" applyFont="1" applyFill="1" applyBorder="1" applyAlignment="1">
      <alignment horizontal="center"/>
    </xf>
    <xf numFmtId="49" fontId="19" fillId="2" borderId="10" xfId="1" applyNumberFormat="1" applyFont="1" applyFill="1" applyBorder="1" applyAlignment="1">
      <alignment horizontal="left"/>
    </xf>
    <xf numFmtId="0" fontId="19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0" fillId="0" borderId="0" xfId="1" applyFont="1" applyAlignment="1"/>
    <xf numFmtId="0" fontId="10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C5" sqref="C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/>
      <c r="D2" s="5"/>
      <c r="E2" s="6"/>
      <c r="F2" s="7" t="s">
        <v>2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5" customHeight="1" x14ac:dyDescent="0.2">
      <c r="A5" s="17"/>
      <c r="B5" s="18"/>
      <c r="C5" s="19" t="s">
        <v>157</v>
      </c>
      <c r="D5" s="20"/>
      <c r="E5" s="18"/>
      <c r="F5" s="13" t="s">
        <v>7</v>
      </c>
      <c r="G5" s="14"/>
    </row>
    <row r="6" spans="1:57" ht="12.95" customHeight="1" x14ac:dyDescent="0.2">
      <c r="A6" s="15" t="s">
        <v>8</v>
      </c>
      <c r="B6" s="10"/>
      <c r="C6" s="11" t="s">
        <v>9</v>
      </c>
      <c r="D6" s="11"/>
      <c r="E6" s="12"/>
      <c r="F6" s="21" t="s">
        <v>10</v>
      </c>
      <c r="G6" s="22">
        <v>0</v>
      </c>
      <c r="O6" s="23"/>
    </row>
    <row r="7" spans="1:57" ht="12.95" customHeight="1" x14ac:dyDescent="0.2">
      <c r="A7" s="24"/>
      <c r="B7" s="25"/>
      <c r="C7" s="26" t="s">
        <v>156</v>
      </c>
      <c r="D7" s="27"/>
      <c r="E7" s="27"/>
      <c r="F7" s="28" t="s">
        <v>11</v>
      </c>
      <c r="G7" s="22">
        <f>IF(PocetMJ=0,,ROUND((F30+F32)/PocetMJ,1))</f>
        <v>0</v>
      </c>
    </row>
    <row r="8" spans="1:57" x14ac:dyDescent="0.2">
      <c r="A8" s="29" t="s">
        <v>12</v>
      </c>
      <c r="B8" s="13"/>
      <c r="C8" s="199"/>
      <c r="D8" s="199"/>
      <c r="E8" s="200"/>
      <c r="F8" s="30" t="s">
        <v>13</v>
      </c>
      <c r="G8" s="31"/>
      <c r="H8" s="32"/>
      <c r="I8" s="33"/>
    </row>
    <row r="9" spans="1:57" x14ac:dyDescent="0.2">
      <c r="A9" s="29" t="s">
        <v>14</v>
      </c>
      <c r="B9" s="13"/>
      <c r="C9" s="199">
        <f>Projektant</f>
        <v>0</v>
      </c>
      <c r="D9" s="199"/>
      <c r="E9" s="200"/>
      <c r="F9" s="13"/>
      <c r="G9" s="34"/>
      <c r="H9" s="35"/>
    </row>
    <row r="10" spans="1:57" x14ac:dyDescent="0.2">
      <c r="A10" s="29" t="s">
        <v>15</v>
      </c>
      <c r="B10" s="13"/>
      <c r="C10" s="199"/>
      <c r="D10" s="199"/>
      <c r="E10" s="199"/>
      <c r="F10" s="36"/>
      <c r="G10" s="37"/>
      <c r="H10" s="38"/>
    </row>
    <row r="11" spans="1:57" ht="13.5" customHeight="1" x14ac:dyDescent="0.2">
      <c r="A11" s="29" t="s">
        <v>16</v>
      </c>
      <c r="B11" s="13"/>
      <c r="C11" s="199"/>
      <c r="D11" s="199"/>
      <c r="E11" s="199"/>
      <c r="F11" s="39" t="s">
        <v>17</v>
      </c>
      <c r="G11" s="40"/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18</v>
      </c>
      <c r="B12" s="10"/>
      <c r="C12" s="201"/>
      <c r="D12" s="201"/>
      <c r="E12" s="201"/>
      <c r="F12" s="43" t="s">
        <v>19</v>
      </c>
      <c r="G12" s="44"/>
      <c r="H12" s="35"/>
    </row>
    <row r="13" spans="1:57" ht="28.5" customHeight="1" thickBot="1" x14ac:dyDescent="0.25">
      <c r="A13" s="45" t="s">
        <v>20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21</v>
      </c>
      <c r="B14" s="50"/>
      <c r="C14" s="51"/>
      <c r="D14" s="52" t="s">
        <v>22</v>
      </c>
      <c r="E14" s="53"/>
      <c r="F14" s="53"/>
      <c r="G14" s="51"/>
    </row>
    <row r="15" spans="1:57" ht="15.95" customHeight="1" x14ac:dyDescent="0.2">
      <c r="A15" s="54"/>
      <c r="B15" s="55" t="s">
        <v>23</v>
      </c>
      <c r="C15" s="56">
        <f>HSV</f>
        <v>0</v>
      </c>
      <c r="D15" s="57" t="str">
        <f>Rekapitulace!A19</f>
        <v>Ztížené výrobní podmínky</v>
      </c>
      <c r="E15" s="58"/>
      <c r="F15" s="59"/>
      <c r="G15" s="56">
        <f>Rekapitulace!I19</f>
        <v>0</v>
      </c>
    </row>
    <row r="16" spans="1:57" ht="15.95" customHeight="1" x14ac:dyDescent="0.2">
      <c r="A16" s="54" t="s">
        <v>24</v>
      </c>
      <c r="B16" s="55" t="s">
        <v>25</v>
      </c>
      <c r="C16" s="56">
        <f>PSV</f>
        <v>0</v>
      </c>
      <c r="D16" s="9" t="str">
        <f>Rekapitulace!A20</f>
        <v>Přesun stavebních kapacit</v>
      </c>
      <c r="E16" s="60"/>
      <c r="F16" s="61"/>
      <c r="G16" s="56">
        <f>Rekapitulace!I20</f>
        <v>0</v>
      </c>
    </row>
    <row r="17" spans="1:7" ht="15.95" customHeight="1" x14ac:dyDescent="0.2">
      <c r="A17" s="54" t="s">
        <v>26</v>
      </c>
      <c r="B17" s="55" t="s">
        <v>27</v>
      </c>
      <c r="C17" s="56">
        <f>Mont</f>
        <v>0</v>
      </c>
      <c r="D17" s="9" t="str">
        <f>Rekapitulace!A21</f>
        <v>Mimostaveništní doprava</v>
      </c>
      <c r="E17" s="60"/>
      <c r="F17" s="61"/>
      <c r="G17" s="56">
        <f>Rekapitulace!I21</f>
        <v>0</v>
      </c>
    </row>
    <row r="18" spans="1:7" ht="15.95" customHeight="1" x14ac:dyDescent="0.2">
      <c r="A18" s="62" t="s">
        <v>28</v>
      </c>
      <c r="B18" s="63" t="s">
        <v>29</v>
      </c>
      <c r="C18" s="56">
        <f>Dodavka</f>
        <v>0</v>
      </c>
      <c r="D18" s="9" t="str">
        <f>Rekapitulace!A22</f>
        <v>Zařízení staveniště</v>
      </c>
      <c r="E18" s="60"/>
      <c r="F18" s="61"/>
      <c r="G18" s="56">
        <f>Rekapitulace!I22</f>
        <v>0</v>
      </c>
    </row>
    <row r="19" spans="1:7" ht="15.95" customHeight="1" x14ac:dyDescent="0.2">
      <c r="A19" s="64" t="s">
        <v>30</v>
      </c>
      <c r="B19" s="55"/>
      <c r="C19" s="56">
        <f>SUM(C15:C18)</f>
        <v>0</v>
      </c>
      <c r="D19" s="9" t="str">
        <f>Rekapitulace!A23</f>
        <v>Územní vlivy</v>
      </c>
      <c r="E19" s="60"/>
      <c r="F19" s="61"/>
      <c r="G19" s="56">
        <f>Rekapitulace!I23</f>
        <v>0</v>
      </c>
    </row>
    <row r="20" spans="1:7" ht="15.95" customHeight="1" x14ac:dyDescent="0.2">
      <c r="A20" s="64"/>
      <c r="B20" s="55"/>
      <c r="C20" s="56"/>
      <c r="D20" s="9" t="str">
        <f>Rekapitulace!A24</f>
        <v>Kompletační činnost (IČD)</v>
      </c>
      <c r="E20" s="60"/>
      <c r="F20" s="61"/>
      <c r="G20" s="56">
        <f>Rekapitulace!I24</f>
        <v>0</v>
      </c>
    </row>
    <row r="21" spans="1:7" ht="15.95" customHeight="1" x14ac:dyDescent="0.2">
      <c r="A21" s="64" t="s">
        <v>31</v>
      </c>
      <c r="B21" s="55"/>
      <c r="C21" s="56">
        <f>HZS</f>
        <v>0</v>
      </c>
      <c r="D21" s="9" t="str">
        <f>Rekapitulace!A25</f>
        <v>Rezerva rozpočtu</v>
      </c>
      <c r="E21" s="60"/>
      <c r="F21" s="61"/>
      <c r="G21" s="56">
        <f>Rekapitulace!I25</f>
        <v>0</v>
      </c>
    </row>
    <row r="22" spans="1:7" ht="15.95" customHeight="1" x14ac:dyDescent="0.2">
      <c r="A22" s="65" t="s">
        <v>32</v>
      </c>
      <c r="B22" s="66"/>
      <c r="C22" s="56">
        <f>C19+C21</f>
        <v>0</v>
      </c>
      <c r="D22" s="9" t="s">
        <v>33</v>
      </c>
      <c r="E22" s="60"/>
      <c r="F22" s="61"/>
      <c r="G22" s="56">
        <f>G23-SUM(G15:G21)</f>
        <v>0</v>
      </c>
    </row>
    <row r="23" spans="1:7" ht="15.95" customHeight="1" thickBot="1" x14ac:dyDescent="0.25">
      <c r="A23" s="202" t="s">
        <v>34</v>
      </c>
      <c r="B23" s="203"/>
      <c r="C23" s="67">
        <f>C22+G23</f>
        <v>0</v>
      </c>
      <c r="D23" s="68" t="s">
        <v>35</v>
      </c>
      <c r="E23" s="69"/>
      <c r="F23" s="70"/>
      <c r="G23" s="56">
        <f>VRN</f>
        <v>0</v>
      </c>
    </row>
    <row r="24" spans="1:7" x14ac:dyDescent="0.2">
      <c r="A24" s="71" t="s">
        <v>36</v>
      </c>
      <c r="B24" s="72"/>
      <c r="C24" s="73"/>
      <c r="D24" s="72" t="s">
        <v>37</v>
      </c>
      <c r="E24" s="72"/>
      <c r="F24" s="74" t="s">
        <v>38</v>
      </c>
      <c r="G24" s="75"/>
    </row>
    <row r="25" spans="1:7" x14ac:dyDescent="0.2">
      <c r="A25" s="65" t="s">
        <v>39</v>
      </c>
      <c r="B25" s="66"/>
      <c r="C25" s="76"/>
      <c r="D25" s="66" t="s">
        <v>39</v>
      </c>
      <c r="E25" s="77"/>
      <c r="F25" s="78" t="s">
        <v>39</v>
      </c>
      <c r="G25" s="79"/>
    </row>
    <row r="26" spans="1:7" ht="37.5" customHeight="1" x14ac:dyDescent="0.2">
      <c r="A26" s="65" t="s">
        <v>40</v>
      </c>
      <c r="B26" s="80"/>
      <c r="C26" s="76"/>
      <c r="D26" s="66" t="s">
        <v>40</v>
      </c>
      <c r="E26" s="77"/>
      <c r="F26" s="78" t="s">
        <v>40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41</v>
      </c>
      <c r="B28" s="66"/>
      <c r="C28" s="76"/>
      <c r="D28" s="78" t="s">
        <v>42</v>
      </c>
      <c r="E28" s="76"/>
      <c r="F28" s="82" t="s">
        <v>42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43</v>
      </c>
      <c r="B30" s="86"/>
      <c r="C30" s="87">
        <v>21</v>
      </c>
      <c r="D30" s="86" t="s">
        <v>44</v>
      </c>
      <c r="E30" s="88"/>
      <c r="F30" s="204">
        <f>C23-F32</f>
        <v>0</v>
      </c>
      <c r="G30" s="205"/>
    </row>
    <row r="31" spans="1:7" x14ac:dyDescent="0.2">
      <c r="A31" s="85" t="s">
        <v>45</v>
      </c>
      <c r="B31" s="86"/>
      <c r="C31" s="87">
        <f>SazbaDPH1</f>
        <v>21</v>
      </c>
      <c r="D31" s="86" t="s">
        <v>46</v>
      </c>
      <c r="E31" s="88"/>
      <c r="F31" s="204">
        <f>ROUND(PRODUCT(F30,C31/100),0)</f>
        <v>0</v>
      </c>
      <c r="G31" s="205"/>
    </row>
    <row r="32" spans="1:7" x14ac:dyDescent="0.2">
      <c r="A32" s="85" t="s">
        <v>43</v>
      </c>
      <c r="B32" s="86"/>
      <c r="C32" s="87">
        <v>0</v>
      </c>
      <c r="D32" s="86" t="s">
        <v>46</v>
      </c>
      <c r="E32" s="88"/>
      <c r="F32" s="204">
        <v>0</v>
      </c>
      <c r="G32" s="205"/>
    </row>
    <row r="33" spans="1:8" x14ac:dyDescent="0.2">
      <c r="A33" s="85" t="s">
        <v>45</v>
      </c>
      <c r="B33" s="89"/>
      <c r="C33" s="90">
        <f>SazbaDPH2</f>
        <v>0</v>
      </c>
      <c r="D33" s="86" t="s">
        <v>46</v>
      </c>
      <c r="E33" s="61"/>
      <c r="F33" s="204">
        <f>ROUND(PRODUCT(F32,C33/100),0)</f>
        <v>0</v>
      </c>
      <c r="G33" s="205"/>
    </row>
    <row r="34" spans="1:8" s="94" customFormat="1" ht="19.5" customHeight="1" thickBot="1" x14ac:dyDescent="0.3">
      <c r="A34" s="91" t="s">
        <v>47</v>
      </c>
      <c r="B34" s="92"/>
      <c r="C34" s="92"/>
      <c r="D34" s="92"/>
      <c r="E34" s="93"/>
      <c r="F34" s="206">
        <f>ROUND(SUM(F30:F33),0)</f>
        <v>0</v>
      </c>
      <c r="G34" s="207"/>
    </row>
    <row r="36" spans="1:8" x14ac:dyDescent="0.2">
      <c r="A36" s="95" t="s">
        <v>48</v>
      </c>
      <c r="B36" s="95"/>
      <c r="C36" s="95"/>
      <c r="D36" s="95"/>
      <c r="E36" s="95"/>
      <c r="F36" s="95"/>
      <c r="G36" s="95"/>
      <c r="H36" t="s">
        <v>6</v>
      </c>
    </row>
    <row r="37" spans="1:8" ht="14.25" customHeight="1" x14ac:dyDescent="0.2">
      <c r="A37" s="95"/>
      <c r="B37" s="198"/>
      <c r="C37" s="198"/>
      <c r="D37" s="198"/>
      <c r="E37" s="198"/>
      <c r="F37" s="198"/>
      <c r="G37" s="198"/>
      <c r="H37" t="s">
        <v>6</v>
      </c>
    </row>
    <row r="38" spans="1:8" ht="12.75" customHeight="1" x14ac:dyDescent="0.2">
      <c r="A38" s="96"/>
      <c r="B38" s="198"/>
      <c r="C38" s="198"/>
      <c r="D38" s="198"/>
      <c r="E38" s="198"/>
      <c r="F38" s="198"/>
      <c r="G38" s="198"/>
      <c r="H38" t="s">
        <v>6</v>
      </c>
    </row>
    <row r="39" spans="1:8" x14ac:dyDescent="0.2">
      <c r="A39" s="96"/>
      <c r="B39" s="198"/>
      <c r="C39" s="198"/>
      <c r="D39" s="198"/>
      <c r="E39" s="198"/>
      <c r="F39" s="198"/>
      <c r="G39" s="198"/>
      <c r="H39" t="s">
        <v>6</v>
      </c>
    </row>
    <row r="40" spans="1:8" x14ac:dyDescent="0.2">
      <c r="A40" s="96"/>
      <c r="B40" s="198"/>
      <c r="C40" s="198"/>
      <c r="D40" s="198"/>
      <c r="E40" s="198"/>
      <c r="F40" s="198"/>
      <c r="G40" s="198"/>
      <c r="H40" t="s">
        <v>6</v>
      </c>
    </row>
    <row r="41" spans="1:8" x14ac:dyDescent="0.2">
      <c r="A41" s="96"/>
      <c r="B41" s="198"/>
      <c r="C41" s="198"/>
      <c r="D41" s="198"/>
      <c r="E41" s="198"/>
      <c r="F41" s="198"/>
      <c r="G41" s="198"/>
      <c r="H41" t="s">
        <v>6</v>
      </c>
    </row>
    <row r="42" spans="1:8" x14ac:dyDescent="0.2">
      <c r="A42" s="96"/>
      <c r="B42" s="198"/>
      <c r="C42" s="198"/>
      <c r="D42" s="198"/>
      <c r="E42" s="198"/>
      <c r="F42" s="198"/>
      <c r="G42" s="198"/>
      <c r="H42" t="s">
        <v>6</v>
      </c>
    </row>
    <row r="43" spans="1:8" x14ac:dyDescent="0.2">
      <c r="A43" s="96"/>
      <c r="B43" s="198"/>
      <c r="C43" s="198"/>
      <c r="D43" s="198"/>
      <c r="E43" s="198"/>
      <c r="F43" s="198"/>
      <c r="G43" s="198"/>
      <c r="H43" t="s">
        <v>6</v>
      </c>
    </row>
    <row r="44" spans="1:8" x14ac:dyDescent="0.2">
      <c r="A44" s="96"/>
      <c r="B44" s="198"/>
      <c r="C44" s="198"/>
      <c r="D44" s="198"/>
      <c r="E44" s="198"/>
      <c r="F44" s="198"/>
      <c r="G44" s="198"/>
      <c r="H44" t="s">
        <v>6</v>
      </c>
    </row>
    <row r="45" spans="1:8" ht="0.75" customHeight="1" x14ac:dyDescent="0.2">
      <c r="A45" s="96"/>
      <c r="B45" s="198"/>
      <c r="C45" s="198"/>
      <c r="D45" s="198"/>
      <c r="E45" s="198"/>
      <c r="F45" s="198"/>
      <c r="G45" s="198"/>
      <c r="H45" t="s">
        <v>6</v>
      </c>
    </row>
    <row r="46" spans="1:8" x14ac:dyDescent="0.2">
      <c r="B46" s="208"/>
      <c r="C46" s="208"/>
      <c r="D46" s="208"/>
      <c r="E46" s="208"/>
      <c r="F46" s="208"/>
      <c r="G46" s="208"/>
    </row>
    <row r="47" spans="1:8" x14ac:dyDescent="0.2">
      <c r="B47" s="208"/>
      <c r="C47" s="208"/>
      <c r="D47" s="208"/>
      <c r="E47" s="208"/>
      <c r="F47" s="208"/>
      <c r="G47" s="208"/>
    </row>
    <row r="48" spans="1:8" x14ac:dyDescent="0.2">
      <c r="B48" s="208"/>
      <c r="C48" s="208"/>
      <c r="D48" s="208"/>
      <c r="E48" s="208"/>
      <c r="F48" s="208"/>
      <c r="G48" s="208"/>
    </row>
    <row r="49" spans="2:7" x14ac:dyDescent="0.2">
      <c r="B49" s="208"/>
      <c r="C49" s="208"/>
      <c r="D49" s="208"/>
      <c r="E49" s="208"/>
      <c r="F49" s="208"/>
      <c r="G49" s="208"/>
    </row>
    <row r="50" spans="2:7" x14ac:dyDescent="0.2">
      <c r="B50" s="208"/>
      <c r="C50" s="208"/>
      <c r="D50" s="208"/>
      <c r="E50" s="208"/>
      <c r="F50" s="208"/>
      <c r="G50" s="208"/>
    </row>
    <row r="51" spans="2:7" x14ac:dyDescent="0.2">
      <c r="B51" s="208"/>
      <c r="C51" s="208"/>
      <c r="D51" s="208"/>
      <c r="E51" s="208"/>
      <c r="F51" s="208"/>
      <c r="G51" s="208"/>
    </row>
    <row r="52" spans="2:7" x14ac:dyDescent="0.2">
      <c r="B52" s="208"/>
      <c r="C52" s="208"/>
      <c r="D52" s="208"/>
      <c r="E52" s="208"/>
      <c r="F52" s="208"/>
      <c r="G52" s="208"/>
    </row>
    <row r="53" spans="2:7" x14ac:dyDescent="0.2">
      <c r="B53" s="208"/>
      <c r="C53" s="208"/>
      <c r="D53" s="208"/>
      <c r="E53" s="208"/>
      <c r="F53" s="208"/>
      <c r="G53" s="208"/>
    </row>
    <row r="54" spans="2:7" x14ac:dyDescent="0.2">
      <c r="B54" s="208"/>
      <c r="C54" s="208"/>
      <c r="D54" s="208"/>
      <c r="E54" s="208"/>
      <c r="F54" s="208"/>
      <c r="G54" s="208"/>
    </row>
    <row r="55" spans="2:7" x14ac:dyDescent="0.2">
      <c r="B55" s="208"/>
      <c r="C55" s="208"/>
      <c r="D55" s="208"/>
      <c r="E55" s="208"/>
      <c r="F55" s="208"/>
      <c r="G55" s="208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7"/>
  <sheetViews>
    <sheetView workbookViewId="0">
      <selection activeCell="P13" sqref="P13:P14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209" t="s">
        <v>49</v>
      </c>
      <c r="B1" s="210"/>
      <c r="C1" s="97" t="str">
        <f>CONCATENATE(cislostavby," ",nazevstavby)</f>
        <v xml:space="preserve"> OA a SOŠ cestovního ruchu Choceň</v>
      </c>
      <c r="D1" s="98"/>
      <c r="E1" s="99"/>
      <c r="F1" s="98"/>
      <c r="G1" s="100" t="s">
        <v>50</v>
      </c>
      <c r="H1" s="101"/>
      <c r="I1" s="102"/>
    </row>
    <row r="2" spans="1:57" ht="13.5" thickBot="1" x14ac:dyDescent="0.25">
      <c r="A2" s="211" t="s">
        <v>51</v>
      </c>
      <c r="B2" s="212"/>
      <c r="C2" s="103" t="str">
        <f>CONCATENATE(cisloobjektu," ",nazevobjektu)</f>
        <v xml:space="preserve"> Stavební úpravy podlahy půdy čp 220, Choceň</v>
      </c>
      <c r="D2" s="104"/>
      <c r="E2" s="105"/>
      <c r="F2" s="104"/>
      <c r="G2" s="213" t="s">
        <v>76</v>
      </c>
      <c r="H2" s="214"/>
      <c r="I2" s="215"/>
    </row>
    <row r="3" spans="1:57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57" ht="19.5" customHeight="1" x14ac:dyDescent="0.25">
      <c r="A4" s="106" t="s">
        <v>52</v>
      </c>
      <c r="B4" s="107"/>
      <c r="C4" s="107"/>
      <c r="D4" s="107"/>
      <c r="E4" s="108"/>
      <c r="F4" s="107"/>
      <c r="G4" s="107"/>
      <c r="H4" s="107"/>
      <c r="I4" s="107"/>
    </row>
    <row r="5" spans="1:57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57" s="35" customFormat="1" ht="13.5" thickBot="1" x14ac:dyDescent="0.25">
      <c r="A6" s="109"/>
      <c r="B6" s="110" t="s">
        <v>53</v>
      </c>
      <c r="C6" s="110"/>
      <c r="D6" s="111"/>
      <c r="E6" s="112" t="s">
        <v>54</v>
      </c>
      <c r="F6" s="113" t="s">
        <v>55</v>
      </c>
      <c r="G6" s="113" t="s">
        <v>56</v>
      </c>
      <c r="H6" s="113" t="s">
        <v>57</v>
      </c>
      <c r="I6" s="114" t="s">
        <v>31</v>
      </c>
    </row>
    <row r="7" spans="1:57" s="35" customFormat="1" x14ac:dyDescent="0.2">
      <c r="A7" s="194" t="str">
        <f>Položky!B7</f>
        <v>3</v>
      </c>
      <c r="B7" s="115" t="str">
        <f>Položky!C7</f>
        <v>Svislé a kompletní konstrukce</v>
      </c>
      <c r="C7" s="66"/>
      <c r="D7" s="116"/>
      <c r="E7" s="195">
        <f>Položky!BA9</f>
        <v>0</v>
      </c>
      <c r="F7" s="196">
        <f>Položky!BB9</f>
        <v>0</v>
      </c>
      <c r="G7" s="196">
        <f>Položky!BC9</f>
        <v>0</v>
      </c>
      <c r="H7" s="196">
        <f>Položky!BD9</f>
        <v>0</v>
      </c>
      <c r="I7" s="197">
        <f>Položky!BE9</f>
        <v>0</v>
      </c>
    </row>
    <row r="8" spans="1:57" s="35" customFormat="1" x14ac:dyDescent="0.2">
      <c r="A8" s="194" t="str">
        <f>Položky!B10</f>
        <v>6</v>
      </c>
      <c r="B8" s="115" t="str">
        <f>Položky!C10</f>
        <v>Úpravy povrchů, podlahy a osazování výplní</v>
      </c>
      <c r="C8" s="66"/>
      <c r="D8" s="116"/>
      <c r="E8" s="195">
        <f>Položky!BA16</f>
        <v>0</v>
      </c>
      <c r="F8" s="196">
        <f>Položky!BB16</f>
        <v>0</v>
      </c>
      <c r="G8" s="196">
        <f>Položky!BC16</f>
        <v>0</v>
      </c>
      <c r="H8" s="196">
        <f>Položky!BD16</f>
        <v>0</v>
      </c>
      <c r="I8" s="197">
        <f>Položky!BE16</f>
        <v>0</v>
      </c>
    </row>
    <row r="9" spans="1:57" s="35" customFormat="1" x14ac:dyDescent="0.2">
      <c r="A9" s="194" t="str">
        <f>Položky!B17</f>
        <v>9</v>
      </c>
      <c r="B9" s="115" t="str">
        <f>Položky!C17</f>
        <v>Ostatní konstrukce a práce, bourání</v>
      </c>
      <c r="C9" s="66"/>
      <c r="D9" s="116"/>
      <c r="E9" s="195">
        <f>Položky!BA25</f>
        <v>0</v>
      </c>
      <c r="F9" s="196">
        <f>Položky!BB25</f>
        <v>0</v>
      </c>
      <c r="G9" s="196">
        <f>Položky!BC25</f>
        <v>0</v>
      </c>
      <c r="H9" s="196">
        <f>Položky!BD25</f>
        <v>0</v>
      </c>
      <c r="I9" s="197">
        <f>Položky!BE25</f>
        <v>0</v>
      </c>
    </row>
    <row r="10" spans="1:57" s="35" customFormat="1" x14ac:dyDescent="0.2">
      <c r="A10" s="194" t="str">
        <f>Položky!B26</f>
        <v>997</v>
      </c>
      <c r="B10" s="115" t="str">
        <f>Položky!C26</f>
        <v>Přesun sutě</v>
      </c>
      <c r="C10" s="66"/>
      <c r="D10" s="116"/>
      <c r="E10" s="195">
        <f>Položky!BA34</f>
        <v>0</v>
      </c>
      <c r="F10" s="196">
        <f>Položky!BB34</f>
        <v>0</v>
      </c>
      <c r="G10" s="196">
        <f>Položky!BC34</f>
        <v>0</v>
      </c>
      <c r="H10" s="196">
        <f>Položky!BD34</f>
        <v>0</v>
      </c>
      <c r="I10" s="197">
        <f>Položky!BE34</f>
        <v>0</v>
      </c>
    </row>
    <row r="11" spans="1:57" s="35" customFormat="1" x14ac:dyDescent="0.2">
      <c r="A11" s="194" t="str">
        <f>Položky!B35</f>
        <v>998</v>
      </c>
      <c r="B11" s="115" t="str">
        <f>Položky!C35</f>
        <v>Přesun hmot</v>
      </c>
      <c r="C11" s="66"/>
      <c r="D11" s="116"/>
      <c r="E11" s="195">
        <f>Položky!BA37</f>
        <v>0</v>
      </c>
      <c r="F11" s="196">
        <f>Položky!BB37</f>
        <v>0</v>
      </c>
      <c r="G11" s="196">
        <f>Položky!BC37</f>
        <v>0</v>
      </c>
      <c r="H11" s="196">
        <f>Položky!BD37</f>
        <v>0</v>
      </c>
      <c r="I11" s="197">
        <f>Položky!BE37</f>
        <v>0</v>
      </c>
    </row>
    <row r="12" spans="1:57" s="35" customFormat="1" x14ac:dyDescent="0.2">
      <c r="A12" s="194" t="str">
        <f>Položky!B38</f>
        <v>762</v>
      </c>
      <c r="B12" s="115" t="str">
        <f>Položky!C38</f>
        <v>Konstrukce tesařské</v>
      </c>
      <c r="C12" s="66"/>
      <c r="D12" s="116"/>
      <c r="E12" s="195">
        <f>Položky!BA41</f>
        <v>0</v>
      </c>
      <c r="F12" s="196">
        <f>Položky!BB41</f>
        <v>0</v>
      </c>
      <c r="G12" s="196">
        <f>Položky!BC41</f>
        <v>0</v>
      </c>
      <c r="H12" s="196">
        <f>Položky!BD41</f>
        <v>0</v>
      </c>
      <c r="I12" s="197">
        <f>Položky!BE41</f>
        <v>0</v>
      </c>
    </row>
    <row r="13" spans="1:57" s="35" customFormat="1" ht="13.5" thickBot="1" x14ac:dyDescent="0.25">
      <c r="A13" s="194" t="str">
        <f>Položky!B42</f>
        <v>783</v>
      </c>
      <c r="B13" s="115" t="str">
        <f>Položky!C42</f>
        <v>Dokončovací práce - nátěry</v>
      </c>
      <c r="C13" s="66"/>
      <c r="D13" s="116"/>
      <c r="E13" s="195">
        <f>Položky!BA47</f>
        <v>0</v>
      </c>
      <c r="F13" s="196">
        <f>Položky!BB47</f>
        <v>0</v>
      </c>
      <c r="G13" s="196">
        <f>Položky!BC47</f>
        <v>0</v>
      </c>
      <c r="H13" s="196">
        <f>Položky!BD47</f>
        <v>0</v>
      </c>
      <c r="I13" s="197">
        <f>Položky!BE47</f>
        <v>0</v>
      </c>
    </row>
    <row r="14" spans="1:57" s="123" customFormat="1" ht="13.5" thickBot="1" x14ac:dyDescent="0.25">
      <c r="A14" s="117"/>
      <c r="B14" s="118" t="s">
        <v>58</v>
      </c>
      <c r="C14" s="118"/>
      <c r="D14" s="119"/>
      <c r="E14" s="120">
        <f>SUM(E7:E13)</f>
        <v>0</v>
      </c>
      <c r="F14" s="121">
        <f>SUM(F7:F13)</f>
        <v>0</v>
      </c>
      <c r="G14" s="121">
        <f>SUM(G7:G13)</f>
        <v>0</v>
      </c>
      <c r="H14" s="121">
        <f>SUM(H7:H13)</f>
        <v>0</v>
      </c>
      <c r="I14" s="122">
        <f>SUM(I7:I13)</f>
        <v>0</v>
      </c>
    </row>
    <row r="15" spans="1:57" x14ac:dyDescent="0.2">
      <c r="A15" s="66"/>
      <c r="B15" s="66"/>
      <c r="C15" s="66"/>
      <c r="D15" s="66"/>
      <c r="E15" s="66"/>
      <c r="F15" s="66"/>
      <c r="G15" s="66"/>
      <c r="H15" s="66"/>
      <c r="I15" s="66"/>
    </row>
    <row r="16" spans="1:57" ht="19.5" customHeight="1" x14ac:dyDescent="0.25">
      <c r="A16" s="107" t="s">
        <v>59</v>
      </c>
      <c r="B16" s="107"/>
      <c r="C16" s="107"/>
      <c r="D16" s="107"/>
      <c r="E16" s="107"/>
      <c r="F16" s="107"/>
      <c r="G16" s="124"/>
      <c r="H16" s="107"/>
      <c r="I16" s="107"/>
      <c r="BA16" s="41"/>
      <c r="BB16" s="41"/>
      <c r="BC16" s="41"/>
      <c r="BD16" s="41"/>
      <c r="BE16" s="41"/>
    </row>
    <row r="17" spans="1:53" ht="13.5" thickBot="1" x14ac:dyDescent="0.25">
      <c r="A17" s="77"/>
      <c r="B17" s="77"/>
      <c r="C17" s="77"/>
      <c r="D17" s="77"/>
      <c r="E17" s="77"/>
      <c r="F17" s="77"/>
      <c r="G17" s="77"/>
      <c r="H17" s="77"/>
      <c r="I17" s="77"/>
    </row>
    <row r="18" spans="1:53" x14ac:dyDescent="0.2">
      <c r="A18" s="71" t="s">
        <v>60</v>
      </c>
      <c r="B18" s="72"/>
      <c r="C18" s="72"/>
      <c r="D18" s="125"/>
      <c r="E18" s="126" t="s">
        <v>61</v>
      </c>
      <c r="F18" s="127" t="s">
        <v>62</v>
      </c>
      <c r="G18" s="128" t="s">
        <v>63</v>
      </c>
      <c r="H18" s="129"/>
      <c r="I18" s="130" t="s">
        <v>61</v>
      </c>
    </row>
    <row r="19" spans="1:53" x14ac:dyDescent="0.2">
      <c r="A19" s="64" t="s">
        <v>149</v>
      </c>
      <c r="B19" s="55"/>
      <c r="C19" s="55"/>
      <c r="D19" s="131"/>
      <c r="E19" s="132">
        <v>0</v>
      </c>
      <c r="F19" s="133">
        <v>0</v>
      </c>
      <c r="G19" s="134">
        <f t="shared" ref="G19:G25" si="0">CHOOSE(BA19+1,HSV+PSV,HSV+PSV+Mont,HSV+PSV+Dodavka+Mont,HSV,PSV,Mont,Dodavka,Mont+Dodavka,0)</f>
        <v>0</v>
      </c>
      <c r="H19" s="135"/>
      <c r="I19" s="136">
        <f t="shared" ref="I19:I25" si="1">E19+F19*G19/100</f>
        <v>0</v>
      </c>
      <c r="BA19">
        <v>0</v>
      </c>
    </row>
    <row r="20" spans="1:53" x14ac:dyDescent="0.2">
      <c r="A20" s="64" t="s">
        <v>150</v>
      </c>
      <c r="B20" s="55"/>
      <c r="C20" s="55"/>
      <c r="D20" s="131"/>
      <c r="E20" s="132">
        <v>0</v>
      </c>
      <c r="F20" s="133">
        <v>0</v>
      </c>
      <c r="G20" s="134">
        <f t="shared" si="0"/>
        <v>0</v>
      </c>
      <c r="H20" s="135"/>
      <c r="I20" s="136">
        <f t="shared" si="1"/>
        <v>0</v>
      </c>
      <c r="BA20">
        <v>0</v>
      </c>
    </row>
    <row r="21" spans="1:53" x14ac:dyDescent="0.2">
      <c r="A21" s="64" t="s">
        <v>151</v>
      </c>
      <c r="B21" s="55"/>
      <c r="C21" s="55"/>
      <c r="D21" s="131"/>
      <c r="E21" s="132">
        <v>0</v>
      </c>
      <c r="F21" s="133">
        <v>0</v>
      </c>
      <c r="G21" s="134">
        <f t="shared" si="0"/>
        <v>0</v>
      </c>
      <c r="H21" s="135"/>
      <c r="I21" s="136">
        <f t="shared" si="1"/>
        <v>0</v>
      </c>
      <c r="BA21">
        <v>0</v>
      </c>
    </row>
    <row r="22" spans="1:53" x14ac:dyDescent="0.2">
      <c r="A22" s="64" t="s">
        <v>152</v>
      </c>
      <c r="B22" s="55"/>
      <c r="C22" s="55"/>
      <c r="D22" s="131"/>
      <c r="E22" s="132">
        <v>0</v>
      </c>
      <c r="F22" s="133">
        <v>2.5</v>
      </c>
      <c r="G22" s="134">
        <f t="shared" si="0"/>
        <v>0</v>
      </c>
      <c r="H22" s="135"/>
      <c r="I22" s="136">
        <f t="shared" si="1"/>
        <v>0</v>
      </c>
      <c r="BA22">
        <v>1</v>
      </c>
    </row>
    <row r="23" spans="1:53" x14ac:dyDescent="0.2">
      <c r="A23" s="64" t="s">
        <v>153</v>
      </c>
      <c r="B23" s="55"/>
      <c r="C23" s="55"/>
      <c r="D23" s="131"/>
      <c r="E23" s="132">
        <v>0</v>
      </c>
      <c r="F23" s="133">
        <v>0</v>
      </c>
      <c r="G23" s="134">
        <f t="shared" si="0"/>
        <v>0</v>
      </c>
      <c r="H23" s="135"/>
      <c r="I23" s="136">
        <f t="shared" si="1"/>
        <v>0</v>
      </c>
      <c r="BA23">
        <v>1</v>
      </c>
    </row>
    <row r="24" spans="1:53" x14ac:dyDescent="0.2">
      <c r="A24" s="64" t="s">
        <v>154</v>
      </c>
      <c r="B24" s="55"/>
      <c r="C24" s="55"/>
      <c r="D24" s="131"/>
      <c r="E24" s="132">
        <v>0</v>
      </c>
      <c r="F24" s="133">
        <v>0</v>
      </c>
      <c r="G24" s="134">
        <f t="shared" si="0"/>
        <v>0</v>
      </c>
      <c r="H24" s="135"/>
      <c r="I24" s="136">
        <f t="shared" si="1"/>
        <v>0</v>
      </c>
      <c r="BA24">
        <v>2</v>
      </c>
    </row>
    <row r="25" spans="1:53" x14ac:dyDescent="0.2">
      <c r="A25" s="64" t="s">
        <v>155</v>
      </c>
      <c r="B25" s="55"/>
      <c r="C25" s="55"/>
      <c r="D25" s="131"/>
      <c r="E25" s="132">
        <v>0</v>
      </c>
      <c r="F25" s="133">
        <v>0</v>
      </c>
      <c r="G25" s="134">
        <f t="shared" si="0"/>
        <v>0</v>
      </c>
      <c r="H25" s="135"/>
      <c r="I25" s="136">
        <f t="shared" si="1"/>
        <v>0</v>
      </c>
      <c r="BA25">
        <v>2</v>
      </c>
    </row>
    <row r="26" spans="1:53" ht="13.5" thickBot="1" x14ac:dyDescent="0.25">
      <c r="A26" s="137"/>
      <c r="B26" s="138" t="s">
        <v>64</v>
      </c>
      <c r="C26" s="139"/>
      <c r="D26" s="140"/>
      <c r="E26" s="141"/>
      <c r="F26" s="142"/>
      <c r="G26" s="142"/>
      <c r="H26" s="216">
        <f>SUM(I19:I25)</f>
        <v>0</v>
      </c>
      <c r="I26" s="217"/>
    </row>
    <row r="28" spans="1:53" x14ac:dyDescent="0.2">
      <c r="B28" s="123"/>
      <c r="F28" s="143"/>
      <c r="G28" s="144"/>
      <c r="H28" s="144"/>
      <c r="I28" s="145"/>
    </row>
    <row r="29" spans="1:53" x14ac:dyDescent="0.2">
      <c r="F29" s="143"/>
      <c r="G29" s="144"/>
      <c r="H29" s="144"/>
      <c r="I29" s="145"/>
    </row>
    <row r="30" spans="1:53" x14ac:dyDescent="0.2">
      <c r="F30" s="143"/>
      <c r="G30" s="144"/>
      <c r="H30" s="144"/>
      <c r="I30" s="145"/>
    </row>
    <row r="31" spans="1:53" x14ac:dyDescent="0.2">
      <c r="F31" s="143"/>
      <c r="G31" s="144"/>
      <c r="H31" s="144"/>
      <c r="I31" s="145"/>
    </row>
    <row r="32" spans="1:53" x14ac:dyDescent="0.2">
      <c r="F32" s="143"/>
      <c r="G32" s="144"/>
      <c r="H32" s="144"/>
      <c r="I32" s="145"/>
    </row>
    <row r="33" spans="6:9" x14ac:dyDescent="0.2">
      <c r="F33" s="143"/>
      <c r="G33" s="144"/>
      <c r="H33" s="144"/>
      <c r="I33" s="145"/>
    </row>
    <row r="34" spans="6:9" x14ac:dyDescent="0.2">
      <c r="F34" s="143"/>
      <c r="G34" s="144"/>
      <c r="H34" s="144"/>
      <c r="I34" s="145"/>
    </row>
    <row r="35" spans="6:9" x14ac:dyDescent="0.2">
      <c r="F35" s="143"/>
      <c r="G35" s="144"/>
      <c r="H35" s="144"/>
      <c r="I35" s="145"/>
    </row>
    <row r="36" spans="6:9" x14ac:dyDescent="0.2">
      <c r="F36" s="143"/>
      <c r="G36" s="144"/>
      <c r="H36" s="144"/>
      <c r="I36" s="145"/>
    </row>
    <row r="37" spans="6:9" x14ac:dyDescent="0.2">
      <c r="F37" s="143"/>
      <c r="G37" s="144"/>
      <c r="H37" s="144"/>
      <c r="I37" s="145"/>
    </row>
    <row r="38" spans="6:9" x14ac:dyDescent="0.2">
      <c r="F38" s="143"/>
      <c r="G38" s="144"/>
      <c r="H38" s="144"/>
      <c r="I38" s="145"/>
    </row>
    <row r="39" spans="6:9" x14ac:dyDescent="0.2">
      <c r="F39" s="143"/>
      <c r="G39" s="144"/>
      <c r="H39" s="144"/>
      <c r="I39" s="145"/>
    </row>
    <row r="40" spans="6:9" x14ac:dyDescent="0.2">
      <c r="F40" s="143"/>
      <c r="G40" s="144"/>
      <c r="H40" s="144"/>
      <c r="I40" s="145"/>
    </row>
    <row r="41" spans="6:9" x14ac:dyDescent="0.2">
      <c r="F41" s="143"/>
      <c r="G41" s="144"/>
      <c r="H41" s="144"/>
      <c r="I41" s="145"/>
    </row>
    <row r="42" spans="6:9" x14ac:dyDescent="0.2">
      <c r="F42" s="143"/>
      <c r="G42" s="144"/>
      <c r="H42" s="144"/>
      <c r="I42" s="145"/>
    </row>
    <row r="43" spans="6:9" x14ac:dyDescent="0.2">
      <c r="F43" s="143"/>
      <c r="G43" s="144"/>
      <c r="H43" s="144"/>
      <c r="I43" s="145"/>
    </row>
    <row r="44" spans="6:9" x14ac:dyDescent="0.2">
      <c r="F44" s="143"/>
      <c r="G44" s="144"/>
      <c r="H44" s="144"/>
      <c r="I44" s="145"/>
    </row>
    <row r="45" spans="6:9" x14ac:dyDescent="0.2">
      <c r="F45" s="143"/>
      <c r="G45" s="144"/>
      <c r="H45" s="144"/>
      <c r="I45" s="145"/>
    </row>
    <row r="46" spans="6:9" x14ac:dyDescent="0.2">
      <c r="F46" s="143"/>
      <c r="G46" s="144"/>
      <c r="H46" s="144"/>
      <c r="I46" s="145"/>
    </row>
    <row r="47" spans="6:9" x14ac:dyDescent="0.2">
      <c r="F47" s="143"/>
      <c r="G47" s="144"/>
      <c r="H47" s="144"/>
      <c r="I47" s="145"/>
    </row>
    <row r="48" spans="6:9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  <row r="74" spans="6:9" x14ac:dyDescent="0.2">
      <c r="F74" s="143"/>
      <c r="G74" s="144"/>
      <c r="H74" s="144"/>
      <c r="I74" s="145"/>
    </row>
    <row r="75" spans="6:9" x14ac:dyDescent="0.2">
      <c r="F75" s="143"/>
      <c r="G75" s="144"/>
      <c r="H75" s="144"/>
      <c r="I75" s="145"/>
    </row>
    <row r="76" spans="6:9" x14ac:dyDescent="0.2">
      <c r="F76" s="143"/>
      <c r="G76" s="144"/>
      <c r="H76" s="144"/>
      <c r="I76" s="145"/>
    </row>
    <row r="77" spans="6:9" x14ac:dyDescent="0.2">
      <c r="F77" s="143"/>
      <c r="G77" s="144"/>
      <c r="H77" s="144"/>
      <c r="I77" s="145"/>
    </row>
  </sheetData>
  <mergeCells count="4">
    <mergeCell ref="A1:B1"/>
    <mergeCell ref="A2:B2"/>
    <mergeCell ref="G2:I2"/>
    <mergeCell ref="H26:I26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20"/>
  <sheetViews>
    <sheetView showGridLines="0" showZeros="0" tabSelected="1" topLeftCell="A25" zoomScaleNormal="100" workbookViewId="0">
      <selection activeCell="L30" sqref="L30"/>
    </sheetView>
  </sheetViews>
  <sheetFormatPr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88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 x14ac:dyDescent="0.25">
      <c r="A1" s="218" t="s">
        <v>65</v>
      </c>
      <c r="B1" s="218"/>
      <c r="C1" s="218"/>
      <c r="D1" s="218"/>
      <c r="E1" s="218"/>
      <c r="F1" s="218"/>
      <c r="G1" s="218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/>
    </row>
    <row r="3" spans="1:104" ht="13.5" thickTop="1" x14ac:dyDescent="0.2">
      <c r="A3" s="209" t="s">
        <v>49</v>
      </c>
      <c r="B3" s="210"/>
      <c r="C3" s="97" t="str">
        <f>CONCATENATE(cislostavby," ",nazevstavby)</f>
        <v xml:space="preserve"> OA a SOŠ cestovního ruchu Choceň</v>
      </c>
      <c r="D3" s="151"/>
      <c r="E3" s="152" t="s">
        <v>66</v>
      </c>
      <c r="F3" s="153">
        <f>Rekapitulace!H1</f>
        <v>0</v>
      </c>
      <c r="G3" s="154"/>
    </row>
    <row r="4" spans="1:104" ht="13.5" thickBot="1" x14ac:dyDescent="0.25">
      <c r="A4" s="219" t="s">
        <v>51</v>
      </c>
      <c r="B4" s="212"/>
      <c r="C4" s="103" t="str">
        <f>CONCATENATE(cisloobjektu," ",nazevobjektu)</f>
        <v xml:space="preserve"> Stavební úpravy podlahy půdy čp 220, Choceň</v>
      </c>
      <c r="D4" s="155"/>
      <c r="E4" s="220" t="str">
        <f>Rekapitulace!G2</f>
        <v>Podlaha půdy objektu čp. 220</v>
      </c>
      <c r="F4" s="221"/>
      <c r="G4" s="222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67</v>
      </c>
      <c r="B6" s="160" t="s">
        <v>68</v>
      </c>
      <c r="C6" s="160" t="s">
        <v>69</v>
      </c>
      <c r="D6" s="160" t="s">
        <v>70</v>
      </c>
      <c r="E6" s="161" t="s">
        <v>71</v>
      </c>
      <c r="F6" s="160" t="s">
        <v>72</v>
      </c>
      <c r="G6" s="162" t="s">
        <v>73</v>
      </c>
    </row>
    <row r="7" spans="1:104" x14ac:dyDescent="0.2">
      <c r="A7" s="163" t="s">
        <v>74</v>
      </c>
      <c r="B7" s="164" t="s">
        <v>77</v>
      </c>
      <c r="C7" s="165" t="s">
        <v>78</v>
      </c>
      <c r="D7" s="166"/>
      <c r="E7" s="167"/>
      <c r="F7" s="167"/>
      <c r="G7" s="168"/>
      <c r="H7" s="169"/>
      <c r="I7" s="169"/>
      <c r="O7" s="170">
        <v>1</v>
      </c>
    </row>
    <row r="8" spans="1:104" ht="22.5" x14ac:dyDescent="0.2">
      <c r="A8" s="171">
        <v>1</v>
      </c>
      <c r="B8" s="172" t="s">
        <v>79</v>
      </c>
      <c r="C8" s="173" t="s">
        <v>80</v>
      </c>
      <c r="D8" s="174" t="s">
        <v>81</v>
      </c>
      <c r="E8" s="175">
        <v>1.98</v>
      </c>
      <c r="F8" s="175"/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0.25364999999999999</v>
      </c>
    </row>
    <row r="9" spans="1:104" x14ac:dyDescent="0.2">
      <c r="A9" s="178"/>
      <c r="B9" s="179" t="s">
        <v>75</v>
      </c>
      <c r="C9" s="180" t="str">
        <f>CONCATENATE(B7," ",C7)</f>
        <v>3 Svislé a kompletní konstrukce</v>
      </c>
      <c r="D9" s="181"/>
      <c r="E9" s="182"/>
      <c r="F9" s="183"/>
      <c r="G9" s="184">
        <f>SUM(G7:G8)</f>
        <v>0</v>
      </c>
      <c r="O9" s="170">
        <v>4</v>
      </c>
      <c r="BA9" s="185">
        <f>SUM(BA7:BA8)</f>
        <v>0</v>
      </c>
      <c r="BB9" s="185">
        <f>SUM(BB7:BB8)</f>
        <v>0</v>
      </c>
      <c r="BC9" s="185">
        <f>SUM(BC7:BC8)</f>
        <v>0</v>
      </c>
      <c r="BD9" s="185">
        <f>SUM(BD7:BD8)</f>
        <v>0</v>
      </c>
      <c r="BE9" s="185">
        <f>SUM(BE7:BE8)</f>
        <v>0</v>
      </c>
    </row>
    <row r="10" spans="1:104" x14ac:dyDescent="0.2">
      <c r="A10" s="163" t="s">
        <v>74</v>
      </c>
      <c r="B10" s="164" t="s">
        <v>82</v>
      </c>
      <c r="C10" s="165" t="s">
        <v>83</v>
      </c>
      <c r="D10" s="166"/>
      <c r="E10" s="167"/>
      <c r="F10" s="167"/>
      <c r="G10" s="168"/>
      <c r="H10" s="169"/>
      <c r="I10" s="169"/>
      <c r="O10" s="170">
        <v>1</v>
      </c>
    </row>
    <row r="11" spans="1:104" ht="22.5" x14ac:dyDescent="0.2">
      <c r="A11" s="171">
        <v>2</v>
      </c>
      <c r="B11" s="172" t="s">
        <v>84</v>
      </c>
      <c r="C11" s="173" t="s">
        <v>85</v>
      </c>
      <c r="D11" s="174" t="s">
        <v>81</v>
      </c>
      <c r="E11" s="175">
        <v>1.98</v>
      </c>
      <c r="F11" s="175"/>
      <c r="G11" s="176">
        <f>E11*F11</f>
        <v>0</v>
      </c>
      <c r="O11" s="170">
        <v>2</v>
      </c>
      <c r="AA11" s="146">
        <v>1</v>
      </c>
      <c r="AB11" s="146">
        <v>1</v>
      </c>
      <c r="AC11" s="146">
        <v>1</v>
      </c>
      <c r="AZ11" s="146">
        <v>1</v>
      </c>
      <c r="BA11" s="146">
        <f>IF(AZ11=1,G11,0)</f>
        <v>0</v>
      </c>
      <c r="BB11" s="146">
        <f>IF(AZ11=2,G11,0)</f>
        <v>0</v>
      </c>
      <c r="BC11" s="146">
        <f>IF(AZ11=3,G11,0)</f>
        <v>0</v>
      </c>
      <c r="BD11" s="146">
        <f>IF(AZ11=4,G11,0)</f>
        <v>0</v>
      </c>
      <c r="BE11" s="146">
        <f>IF(AZ11=5,G11,0)</f>
        <v>0</v>
      </c>
      <c r="CA11" s="177">
        <v>1</v>
      </c>
      <c r="CB11" s="177">
        <v>1</v>
      </c>
      <c r="CZ11" s="146">
        <v>7.3499999999999998E-3</v>
      </c>
    </row>
    <row r="12" spans="1:104" ht="22.5" x14ac:dyDescent="0.2">
      <c r="A12" s="171">
        <v>3</v>
      </c>
      <c r="B12" s="172" t="s">
        <v>86</v>
      </c>
      <c r="C12" s="173" t="s">
        <v>87</v>
      </c>
      <c r="D12" s="174" t="s">
        <v>81</v>
      </c>
      <c r="E12" s="175">
        <v>1.98</v>
      </c>
      <c r="F12" s="175"/>
      <c r="G12" s="176">
        <f>E12*F12</f>
        <v>0</v>
      </c>
      <c r="O12" s="170">
        <v>2</v>
      </c>
      <c r="AA12" s="146">
        <v>1</v>
      </c>
      <c r="AB12" s="146">
        <v>1</v>
      </c>
      <c r="AC12" s="146">
        <v>1</v>
      </c>
      <c r="AZ12" s="146">
        <v>1</v>
      </c>
      <c r="BA12" s="146">
        <f>IF(AZ12=1,G12,0)</f>
        <v>0</v>
      </c>
      <c r="BB12" s="146">
        <f>IF(AZ12=2,G12,0)</f>
        <v>0</v>
      </c>
      <c r="BC12" s="146">
        <f>IF(AZ12=3,G12,0)</f>
        <v>0</v>
      </c>
      <c r="BD12" s="146">
        <f>IF(AZ12=4,G12,0)</f>
        <v>0</v>
      </c>
      <c r="BE12" s="146">
        <f>IF(AZ12=5,G12,0)</f>
        <v>0</v>
      </c>
      <c r="CA12" s="177">
        <v>1</v>
      </c>
      <c r="CB12" s="177">
        <v>1</v>
      </c>
      <c r="CZ12" s="146">
        <v>2.6360000000000001E-2</v>
      </c>
    </row>
    <row r="13" spans="1:104" ht="22.5" x14ac:dyDescent="0.2">
      <c r="A13" s="171">
        <v>4</v>
      </c>
      <c r="B13" s="172" t="s">
        <v>88</v>
      </c>
      <c r="C13" s="173" t="s">
        <v>89</v>
      </c>
      <c r="D13" s="174" t="s">
        <v>81</v>
      </c>
      <c r="E13" s="175">
        <v>1.98</v>
      </c>
      <c r="F13" s="175"/>
      <c r="G13" s="176">
        <f>E13*F13</f>
        <v>0</v>
      </c>
      <c r="O13" s="170">
        <v>2</v>
      </c>
      <c r="AA13" s="146">
        <v>1</v>
      </c>
      <c r="AB13" s="146">
        <v>1</v>
      </c>
      <c r="AC13" s="146">
        <v>1</v>
      </c>
      <c r="AZ13" s="146">
        <v>1</v>
      </c>
      <c r="BA13" s="146">
        <f>IF(AZ13=1,G13,0)</f>
        <v>0</v>
      </c>
      <c r="BB13" s="146">
        <f>IF(AZ13=2,G13,0)</f>
        <v>0</v>
      </c>
      <c r="BC13" s="146">
        <f>IF(AZ13=3,G13,0)</f>
        <v>0</v>
      </c>
      <c r="BD13" s="146">
        <f>IF(AZ13=4,G13,0)</f>
        <v>0</v>
      </c>
      <c r="BE13" s="146">
        <f>IF(AZ13=5,G13,0)</f>
        <v>0</v>
      </c>
      <c r="CA13" s="177">
        <v>1</v>
      </c>
      <c r="CB13" s="177">
        <v>1</v>
      </c>
      <c r="CZ13" s="146">
        <v>7.9000000000000008E-3</v>
      </c>
    </row>
    <row r="14" spans="1:104" x14ac:dyDescent="0.2">
      <c r="A14" s="171">
        <v>5</v>
      </c>
      <c r="B14" s="172" t="s">
        <v>90</v>
      </c>
      <c r="C14" s="173" t="s">
        <v>91</v>
      </c>
      <c r="D14" s="174" t="s">
        <v>81</v>
      </c>
      <c r="E14" s="175">
        <v>30</v>
      </c>
      <c r="F14" s="175"/>
      <c r="G14" s="176">
        <f>E14*F14</f>
        <v>0</v>
      </c>
      <c r="O14" s="170">
        <v>2</v>
      </c>
      <c r="AA14" s="146">
        <v>1</v>
      </c>
      <c r="AB14" s="146">
        <v>1</v>
      </c>
      <c r="AC14" s="146">
        <v>1</v>
      </c>
      <c r="AZ14" s="146">
        <v>1</v>
      </c>
      <c r="BA14" s="146">
        <f>IF(AZ14=1,G14,0)</f>
        <v>0</v>
      </c>
      <c r="BB14" s="146">
        <f>IF(AZ14=2,G14,0)</f>
        <v>0</v>
      </c>
      <c r="BC14" s="146">
        <f>IF(AZ14=3,G14,0)</f>
        <v>0</v>
      </c>
      <c r="BD14" s="146">
        <f>IF(AZ14=4,G14,0)</f>
        <v>0</v>
      </c>
      <c r="BE14" s="146">
        <f>IF(AZ14=5,G14,0)</f>
        <v>0</v>
      </c>
      <c r="CA14" s="177">
        <v>1</v>
      </c>
      <c r="CB14" s="177">
        <v>1</v>
      </c>
      <c r="CZ14" s="146">
        <v>1.2E-4</v>
      </c>
    </row>
    <row r="15" spans="1:104" ht="22.5" x14ac:dyDescent="0.2">
      <c r="A15" s="171">
        <v>6</v>
      </c>
      <c r="B15" s="172" t="s">
        <v>92</v>
      </c>
      <c r="C15" s="173" t="s">
        <v>93</v>
      </c>
      <c r="D15" s="174" t="s">
        <v>81</v>
      </c>
      <c r="E15" s="175">
        <v>56</v>
      </c>
      <c r="F15" s="175"/>
      <c r="G15" s="176">
        <f>E15*F15</f>
        <v>0</v>
      </c>
      <c r="O15" s="170">
        <v>2</v>
      </c>
      <c r="AA15" s="146">
        <v>1</v>
      </c>
      <c r="AB15" s="146">
        <v>1</v>
      </c>
      <c r="AC15" s="146">
        <v>1</v>
      </c>
      <c r="AZ15" s="146">
        <v>1</v>
      </c>
      <c r="BA15" s="146">
        <f>IF(AZ15=1,G15,0)</f>
        <v>0</v>
      </c>
      <c r="BB15" s="146">
        <f>IF(AZ15=2,G15,0)</f>
        <v>0</v>
      </c>
      <c r="BC15" s="146">
        <f>IF(AZ15=3,G15,0)</f>
        <v>0</v>
      </c>
      <c r="BD15" s="146">
        <f>IF(AZ15=4,G15,0)</f>
        <v>0</v>
      </c>
      <c r="BE15" s="146">
        <f>IF(AZ15=5,G15,0)</f>
        <v>0</v>
      </c>
      <c r="CA15" s="177">
        <v>1</v>
      </c>
      <c r="CB15" s="177">
        <v>1</v>
      </c>
      <c r="CZ15" s="146">
        <v>0</v>
      </c>
    </row>
    <row r="16" spans="1:104" x14ac:dyDescent="0.2">
      <c r="A16" s="178"/>
      <c r="B16" s="179" t="s">
        <v>75</v>
      </c>
      <c r="C16" s="180" t="str">
        <f>CONCATENATE(B10," ",C10)</f>
        <v>6 Úpravy povrchů, podlahy a osazování výplní</v>
      </c>
      <c r="D16" s="181"/>
      <c r="E16" s="182"/>
      <c r="F16" s="183"/>
      <c r="G16" s="184">
        <f>SUM(G10:G15)</f>
        <v>0</v>
      </c>
      <c r="O16" s="170">
        <v>4</v>
      </c>
      <c r="BA16" s="185">
        <f>SUM(BA10:BA15)</f>
        <v>0</v>
      </c>
      <c r="BB16" s="185">
        <f>SUM(BB10:BB15)</f>
        <v>0</v>
      </c>
      <c r="BC16" s="185">
        <f>SUM(BC10:BC15)</f>
        <v>0</v>
      </c>
      <c r="BD16" s="185">
        <f>SUM(BD10:BD15)</f>
        <v>0</v>
      </c>
      <c r="BE16" s="185">
        <f>SUM(BE10:BE15)</f>
        <v>0</v>
      </c>
    </row>
    <row r="17" spans="1:104" x14ac:dyDescent="0.2">
      <c r="A17" s="163" t="s">
        <v>74</v>
      </c>
      <c r="B17" s="164" t="s">
        <v>94</v>
      </c>
      <c r="C17" s="165" t="s">
        <v>95</v>
      </c>
      <c r="D17" s="166"/>
      <c r="E17" s="167"/>
      <c r="F17" s="167"/>
      <c r="G17" s="168"/>
      <c r="H17" s="169"/>
      <c r="I17" s="169"/>
      <c r="O17" s="170">
        <v>1</v>
      </c>
    </row>
    <row r="18" spans="1:104" ht="22.5" x14ac:dyDescent="0.2">
      <c r="A18" s="171">
        <v>7</v>
      </c>
      <c r="B18" s="172" t="s">
        <v>96</v>
      </c>
      <c r="C18" s="173" t="s">
        <v>97</v>
      </c>
      <c r="D18" s="174" t="s">
        <v>81</v>
      </c>
      <c r="E18" s="175">
        <v>56</v>
      </c>
      <c r="F18" s="175"/>
      <c r="G18" s="176">
        <f t="shared" ref="G18:G24" si="0">E18*F18</f>
        <v>0</v>
      </c>
      <c r="O18" s="170">
        <v>2</v>
      </c>
      <c r="AA18" s="146">
        <v>1</v>
      </c>
      <c r="AB18" s="146">
        <v>1</v>
      </c>
      <c r="AC18" s="146">
        <v>1</v>
      </c>
      <c r="AZ18" s="146">
        <v>1</v>
      </c>
      <c r="BA18" s="146">
        <f t="shared" ref="BA18:BA24" si="1">IF(AZ18=1,G18,0)</f>
        <v>0</v>
      </c>
      <c r="BB18" s="146">
        <f t="shared" ref="BB18:BB24" si="2">IF(AZ18=2,G18,0)</f>
        <v>0</v>
      </c>
      <c r="BC18" s="146">
        <f t="shared" ref="BC18:BC24" si="3">IF(AZ18=3,G18,0)</f>
        <v>0</v>
      </c>
      <c r="BD18" s="146">
        <f t="shared" ref="BD18:BD24" si="4">IF(AZ18=4,G18,0)</f>
        <v>0</v>
      </c>
      <c r="BE18" s="146">
        <f t="shared" ref="BE18:BE24" si="5">IF(AZ18=5,G18,0)</f>
        <v>0</v>
      </c>
      <c r="CA18" s="177">
        <v>1</v>
      </c>
      <c r="CB18" s="177">
        <v>1</v>
      </c>
      <c r="CZ18" s="146">
        <v>0</v>
      </c>
    </row>
    <row r="19" spans="1:104" ht="22.5" x14ac:dyDescent="0.2">
      <c r="A19" s="171">
        <v>8</v>
      </c>
      <c r="B19" s="172" t="s">
        <v>98</v>
      </c>
      <c r="C19" s="173" t="s">
        <v>99</v>
      </c>
      <c r="D19" s="174" t="s">
        <v>81</v>
      </c>
      <c r="E19" s="175">
        <v>784</v>
      </c>
      <c r="F19" s="175"/>
      <c r="G19" s="176">
        <f t="shared" si="0"/>
        <v>0</v>
      </c>
      <c r="O19" s="170">
        <v>2</v>
      </c>
      <c r="AA19" s="146">
        <v>1</v>
      </c>
      <c r="AB19" s="146">
        <v>1</v>
      </c>
      <c r="AC19" s="146">
        <v>1</v>
      </c>
      <c r="AZ19" s="146">
        <v>1</v>
      </c>
      <c r="BA19" s="146">
        <f t="shared" si="1"/>
        <v>0</v>
      </c>
      <c r="BB19" s="146">
        <f t="shared" si="2"/>
        <v>0</v>
      </c>
      <c r="BC19" s="146">
        <f t="shared" si="3"/>
        <v>0</v>
      </c>
      <c r="BD19" s="146">
        <f t="shared" si="4"/>
        <v>0</v>
      </c>
      <c r="BE19" s="146">
        <f t="shared" si="5"/>
        <v>0</v>
      </c>
      <c r="CA19" s="177">
        <v>1</v>
      </c>
      <c r="CB19" s="177">
        <v>1</v>
      </c>
      <c r="CZ19" s="146">
        <v>0</v>
      </c>
    </row>
    <row r="20" spans="1:104" ht="22.5" x14ac:dyDescent="0.2">
      <c r="A20" s="171">
        <v>9</v>
      </c>
      <c r="B20" s="172" t="s">
        <v>100</v>
      </c>
      <c r="C20" s="173" t="s">
        <v>101</v>
      </c>
      <c r="D20" s="174" t="s">
        <v>81</v>
      </c>
      <c r="E20" s="175">
        <v>56</v>
      </c>
      <c r="F20" s="175"/>
      <c r="G20" s="176">
        <f t="shared" si="0"/>
        <v>0</v>
      </c>
      <c r="O20" s="170">
        <v>2</v>
      </c>
      <c r="AA20" s="146">
        <v>1</v>
      </c>
      <c r="AB20" s="146">
        <v>1</v>
      </c>
      <c r="AC20" s="146">
        <v>1</v>
      </c>
      <c r="AZ20" s="146">
        <v>1</v>
      </c>
      <c r="BA20" s="146">
        <f t="shared" si="1"/>
        <v>0</v>
      </c>
      <c r="BB20" s="146">
        <f t="shared" si="2"/>
        <v>0</v>
      </c>
      <c r="BC20" s="146">
        <f t="shared" si="3"/>
        <v>0</v>
      </c>
      <c r="BD20" s="146">
        <f t="shared" si="4"/>
        <v>0</v>
      </c>
      <c r="BE20" s="146">
        <f t="shared" si="5"/>
        <v>0</v>
      </c>
      <c r="CA20" s="177">
        <v>1</v>
      </c>
      <c r="CB20" s="177">
        <v>1</v>
      </c>
      <c r="CZ20" s="146">
        <v>0</v>
      </c>
    </row>
    <row r="21" spans="1:104" x14ac:dyDescent="0.2">
      <c r="A21" s="171">
        <v>10</v>
      </c>
      <c r="B21" s="172" t="s">
        <v>102</v>
      </c>
      <c r="C21" s="173" t="s">
        <v>103</v>
      </c>
      <c r="D21" s="174" t="s">
        <v>81</v>
      </c>
      <c r="E21" s="175">
        <v>311.94</v>
      </c>
      <c r="F21" s="175"/>
      <c r="G21" s="176">
        <f t="shared" si="0"/>
        <v>0</v>
      </c>
      <c r="O21" s="170">
        <v>2</v>
      </c>
      <c r="AA21" s="146">
        <v>1</v>
      </c>
      <c r="AB21" s="146">
        <v>1</v>
      </c>
      <c r="AC21" s="146">
        <v>1</v>
      </c>
      <c r="AZ21" s="146">
        <v>1</v>
      </c>
      <c r="BA21" s="146">
        <f t="shared" si="1"/>
        <v>0</v>
      </c>
      <c r="BB21" s="146">
        <f t="shared" si="2"/>
        <v>0</v>
      </c>
      <c r="BC21" s="146">
        <f t="shared" si="3"/>
        <v>0</v>
      </c>
      <c r="BD21" s="146">
        <f t="shared" si="4"/>
        <v>0</v>
      </c>
      <c r="BE21" s="146">
        <f t="shared" si="5"/>
        <v>0</v>
      </c>
      <c r="CA21" s="177">
        <v>1</v>
      </c>
      <c r="CB21" s="177">
        <v>1</v>
      </c>
      <c r="CZ21" s="146">
        <v>0</v>
      </c>
    </row>
    <row r="22" spans="1:104" ht="22.5" x14ac:dyDescent="0.2">
      <c r="A22" s="171">
        <v>11</v>
      </c>
      <c r="B22" s="172" t="s">
        <v>104</v>
      </c>
      <c r="C22" s="173" t="s">
        <v>105</v>
      </c>
      <c r="D22" s="174" t="s">
        <v>106</v>
      </c>
      <c r="E22" s="175">
        <v>24.954999999999998</v>
      </c>
      <c r="F22" s="175"/>
      <c r="G22" s="176">
        <f t="shared" si="0"/>
        <v>0</v>
      </c>
      <c r="O22" s="170">
        <v>2</v>
      </c>
      <c r="AA22" s="146">
        <v>1</v>
      </c>
      <c r="AB22" s="146">
        <v>1</v>
      </c>
      <c r="AC22" s="146">
        <v>1</v>
      </c>
      <c r="AZ22" s="146">
        <v>1</v>
      </c>
      <c r="BA22" s="146">
        <f t="shared" si="1"/>
        <v>0</v>
      </c>
      <c r="BB22" s="146">
        <f t="shared" si="2"/>
        <v>0</v>
      </c>
      <c r="BC22" s="146">
        <f t="shared" si="3"/>
        <v>0</v>
      </c>
      <c r="BD22" s="146">
        <f t="shared" si="4"/>
        <v>0</v>
      </c>
      <c r="BE22" s="146">
        <f t="shared" si="5"/>
        <v>0</v>
      </c>
      <c r="CA22" s="177">
        <v>1</v>
      </c>
      <c r="CB22" s="177">
        <v>1</v>
      </c>
      <c r="CZ22" s="146">
        <v>0</v>
      </c>
    </row>
    <row r="23" spans="1:104" ht="22.5" x14ac:dyDescent="0.2">
      <c r="A23" s="171">
        <v>12</v>
      </c>
      <c r="B23" s="172" t="s">
        <v>107</v>
      </c>
      <c r="C23" s="173" t="s">
        <v>108</v>
      </c>
      <c r="D23" s="174" t="s">
        <v>81</v>
      </c>
      <c r="E23" s="175">
        <v>311.94</v>
      </c>
      <c r="F23" s="175"/>
      <c r="G23" s="176">
        <f t="shared" si="0"/>
        <v>0</v>
      </c>
      <c r="O23" s="170">
        <v>2</v>
      </c>
      <c r="AA23" s="146">
        <v>1</v>
      </c>
      <c r="AB23" s="146">
        <v>1</v>
      </c>
      <c r="AC23" s="146">
        <v>1</v>
      </c>
      <c r="AZ23" s="146">
        <v>1</v>
      </c>
      <c r="BA23" s="146">
        <f t="shared" si="1"/>
        <v>0</v>
      </c>
      <c r="BB23" s="146">
        <f t="shared" si="2"/>
        <v>0</v>
      </c>
      <c r="BC23" s="146">
        <f t="shared" si="3"/>
        <v>0</v>
      </c>
      <c r="BD23" s="146">
        <f t="shared" si="4"/>
        <v>0</v>
      </c>
      <c r="BE23" s="146">
        <f t="shared" si="5"/>
        <v>0</v>
      </c>
      <c r="CA23" s="177">
        <v>1</v>
      </c>
      <c r="CB23" s="177">
        <v>1</v>
      </c>
      <c r="CZ23" s="146">
        <v>0</v>
      </c>
    </row>
    <row r="24" spans="1:104" ht="22.5" x14ac:dyDescent="0.2">
      <c r="A24" s="171">
        <v>13</v>
      </c>
      <c r="B24" s="172" t="s">
        <v>109</v>
      </c>
      <c r="C24" s="173" t="s">
        <v>110</v>
      </c>
      <c r="D24" s="174" t="s">
        <v>81</v>
      </c>
      <c r="E24" s="175">
        <v>1.98</v>
      </c>
      <c r="F24" s="175"/>
      <c r="G24" s="176">
        <f t="shared" si="0"/>
        <v>0</v>
      </c>
      <c r="O24" s="170">
        <v>2</v>
      </c>
      <c r="AA24" s="146">
        <v>1</v>
      </c>
      <c r="AB24" s="146">
        <v>1</v>
      </c>
      <c r="AC24" s="146">
        <v>1</v>
      </c>
      <c r="AZ24" s="146">
        <v>1</v>
      </c>
      <c r="BA24" s="146">
        <f t="shared" si="1"/>
        <v>0</v>
      </c>
      <c r="BB24" s="146">
        <f t="shared" si="2"/>
        <v>0</v>
      </c>
      <c r="BC24" s="146">
        <f t="shared" si="3"/>
        <v>0</v>
      </c>
      <c r="BD24" s="146">
        <f t="shared" si="4"/>
        <v>0</v>
      </c>
      <c r="BE24" s="146">
        <f t="shared" si="5"/>
        <v>0</v>
      </c>
      <c r="CA24" s="177">
        <v>1</v>
      </c>
      <c r="CB24" s="177">
        <v>1</v>
      </c>
      <c r="CZ24" s="146">
        <v>0</v>
      </c>
    </row>
    <row r="25" spans="1:104" x14ac:dyDescent="0.2">
      <c r="A25" s="178"/>
      <c r="B25" s="179" t="s">
        <v>75</v>
      </c>
      <c r="C25" s="180" t="str">
        <f>CONCATENATE(B17," ",C17)</f>
        <v>9 Ostatní konstrukce a práce, bourání</v>
      </c>
      <c r="D25" s="181"/>
      <c r="E25" s="182"/>
      <c r="F25" s="183"/>
      <c r="G25" s="184">
        <f>SUM(G17:G24)</f>
        <v>0</v>
      </c>
      <c r="O25" s="170">
        <v>4</v>
      </c>
      <c r="BA25" s="185">
        <f>SUM(BA17:BA24)</f>
        <v>0</v>
      </c>
      <c r="BB25" s="185">
        <f>SUM(BB17:BB24)</f>
        <v>0</v>
      </c>
      <c r="BC25" s="185">
        <f>SUM(BC17:BC24)</f>
        <v>0</v>
      </c>
      <c r="BD25" s="185">
        <f>SUM(BD17:BD24)</f>
        <v>0</v>
      </c>
      <c r="BE25" s="185">
        <f>SUM(BE17:BE24)</f>
        <v>0</v>
      </c>
    </row>
    <row r="26" spans="1:104" x14ac:dyDescent="0.2">
      <c r="A26" s="163" t="s">
        <v>74</v>
      </c>
      <c r="B26" s="164" t="s">
        <v>111</v>
      </c>
      <c r="C26" s="165" t="s">
        <v>112</v>
      </c>
      <c r="D26" s="166"/>
      <c r="E26" s="167"/>
      <c r="F26" s="167"/>
      <c r="G26" s="168"/>
      <c r="H26" s="169"/>
      <c r="I26" s="169"/>
      <c r="O26" s="170">
        <v>1</v>
      </c>
    </row>
    <row r="27" spans="1:104" ht="22.5" x14ac:dyDescent="0.2">
      <c r="A27" s="171">
        <v>14</v>
      </c>
      <c r="B27" s="172" t="s">
        <v>113</v>
      </c>
      <c r="C27" s="173" t="s">
        <v>114</v>
      </c>
      <c r="D27" s="174" t="s">
        <v>115</v>
      </c>
      <c r="E27" s="175">
        <v>55.908000000000001</v>
      </c>
      <c r="F27" s="175"/>
      <c r="G27" s="176">
        <f t="shared" ref="G27:G33" si="6">E27*F27</f>
        <v>0</v>
      </c>
      <c r="O27" s="170">
        <v>2</v>
      </c>
      <c r="AA27" s="146">
        <v>12</v>
      </c>
      <c r="AB27" s="146">
        <v>0</v>
      </c>
      <c r="AC27" s="146">
        <v>14</v>
      </c>
      <c r="AZ27" s="146">
        <v>1</v>
      </c>
      <c r="BA27" s="146">
        <f t="shared" ref="BA27:BA33" si="7">IF(AZ27=1,G27,0)</f>
        <v>0</v>
      </c>
      <c r="BB27" s="146">
        <f t="shared" ref="BB27:BB33" si="8">IF(AZ27=2,G27,0)</f>
        <v>0</v>
      </c>
      <c r="BC27" s="146">
        <f t="shared" ref="BC27:BC33" si="9">IF(AZ27=3,G27,0)</f>
        <v>0</v>
      </c>
      <c r="BD27" s="146">
        <f t="shared" ref="BD27:BD33" si="10">IF(AZ27=4,G27,0)</f>
        <v>0</v>
      </c>
      <c r="BE27" s="146">
        <f t="shared" ref="BE27:BE33" si="11">IF(AZ27=5,G27,0)</f>
        <v>0</v>
      </c>
      <c r="CA27" s="177">
        <v>12</v>
      </c>
      <c r="CB27" s="177">
        <v>0</v>
      </c>
      <c r="CZ27" s="146">
        <v>0</v>
      </c>
    </row>
    <row r="28" spans="1:104" x14ac:dyDescent="0.2">
      <c r="A28" s="171">
        <v>15</v>
      </c>
      <c r="B28" s="172" t="s">
        <v>116</v>
      </c>
      <c r="C28" s="173" t="s">
        <v>117</v>
      </c>
      <c r="D28" s="174" t="s">
        <v>118</v>
      </c>
      <c r="E28" s="175">
        <v>12.5</v>
      </c>
      <c r="F28" s="175"/>
      <c r="G28" s="176">
        <f t="shared" si="6"/>
        <v>0</v>
      </c>
      <c r="O28" s="170">
        <v>2</v>
      </c>
      <c r="AA28" s="146">
        <v>1</v>
      </c>
      <c r="AB28" s="146">
        <v>1</v>
      </c>
      <c r="AC28" s="146">
        <v>1</v>
      </c>
      <c r="AZ28" s="146">
        <v>1</v>
      </c>
      <c r="BA28" s="146">
        <f t="shared" si="7"/>
        <v>0</v>
      </c>
      <c r="BB28" s="146">
        <f t="shared" si="8"/>
        <v>0</v>
      </c>
      <c r="BC28" s="146">
        <f t="shared" si="9"/>
        <v>0</v>
      </c>
      <c r="BD28" s="146">
        <f t="shared" si="10"/>
        <v>0</v>
      </c>
      <c r="BE28" s="146">
        <f t="shared" si="11"/>
        <v>0</v>
      </c>
      <c r="CA28" s="177">
        <v>1</v>
      </c>
      <c r="CB28" s="177">
        <v>1</v>
      </c>
      <c r="CZ28" s="146">
        <v>0</v>
      </c>
    </row>
    <row r="29" spans="1:104" ht="22.5" x14ac:dyDescent="0.2">
      <c r="A29" s="171">
        <v>16</v>
      </c>
      <c r="B29" s="172" t="s">
        <v>119</v>
      </c>
      <c r="C29" s="173" t="s">
        <v>120</v>
      </c>
      <c r="D29" s="174" t="s">
        <v>118</v>
      </c>
      <c r="E29" s="175">
        <v>175</v>
      </c>
      <c r="F29" s="175"/>
      <c r="G29" s="176">
        <f t="shared" si="6"/>
        <v>0</v>
      </c>
      <c r="O29" s="170">
        <v>2</v>
      </c>
      <c r="AA29" s="146">
        <v>1</v>
      </c>
      <c r="AB29" s="146">
        <v>1</v>
      </c>
      <c r="AC29" s="146">
        <v>1</v>
      </c>
      <c r="AZ29" s="146">
        <v>1</v>
      </c>
      <c r="BA29" s="146">
        <f t="shared" si="7"/>
        <v>0</v>
      </c>
      <c r="BB29" s="146">
        <f t="shared" si="8"/>
        <v>0</v>
      </c>
      <c r="BC29" s="146">
        <f t="shared" si="9"/>
        <v>0</v>
      </c>
      <c r="BD29" s="146">
        <f t="shared" si="10"/>
        <v>0</v>
      </c>
      <c r="BE29" s="146">
        <f t="shared" si="11"/>
        <v>0</v>
      </c>
      <c r="CA29" s="177">
        <v>1</v>
      </c>
      <c r="CB29" s="177">
        <v>1</v>
      </c>
      <c r="CZ29" s="146">
        <v>0</v>
      </c>
    </row>
    <row r="30" spans="1:104" ht="22.5" x14ac:dyDescent="0.2">
      <c r="A30" s="171">
        <v>17</v>
      </c>
      <c r="B30" s="172" t="s">
        <v>121</v>
      </c>
      <c r="C30" s="173" t="s">
        <v>122</v>
      </c>
      <c r="D30" s="174" t="s">
        <v>115</v>
      </c>
      <c r="E30" s="175">
        <v>55.908000000000001</v>
      </c>
      <c r="F30" s="175"/>
      <c r="G30" s="176">
        <f t="shared" si="6"/>
        <v>0</v>
      </c>
      <c r="O30" s="170">
        <v>2</v>
      </c>
      <c r="AA30" s="146">
        <v>12</v>
      </c>
      <c r="AB30" s="146">
        <v>0</v>
      </c>
      <c r="AC30" s="146">
        <v>17</v>
      </c>
      <c r="AZ30" s="146">
        <v>1</v>
      </c>
      <c r="BA30" s="146">
        <f t="shared" si="7"/>
        <v>0</v>
      </c>
      <c r="BB30" s="146">
        <f t="shared" si="8"/>
        <v>0</v>
      </c>
      <c r="BC30" s="146">
        <f t="shared" si="9"/>
        <v>0</v>
      </c>
      <c r="BD30" s="146">
        <f t="shared" si="10"/>
        <v>0</v>
      </c>
      <c r="BE30" s="146">
        <f t="shared" si="11"/>
        <v>0</v>
      </c>
      <c r="CA30" s="177">
        <v>12</v>
      </c>
      <c r="CB30" s="177">
        <v>0</v>
      </c>
      <c r="CZ30" s="146">
        <v>0</v>
      </c>
    </row>
    <row r="31" spans="1:104" ht="22.5" x14ac:dyDescent="0.2">
      <c r="A31" s="171">
        <v>18</v>
      </c>
      <c r="B31" s="172" t="s">
        <v>123</v>
      </c>
      <c r="C31" s="173" t="s">
        <v>124</v>
      </c>
      <c r="D31" s="174" t="s">
        <v>115</v>
      </c>
      <c r="E31" s="175">
        <v>111.816</v>
      </c>
      <c r="F31" s="175"/>
      <c r="G31" s="176">
        <f t="shared" si="6"/>
        <v>0</v>
      </c>
      <c r="O31" s="170">
        <v>2</v>
      </c>
      <c r="AA31" s="146">
        <v>1</v>
      </c>
      <c r="AB31" s="146">
        <v>1</v>
      </c>
      <c r="AC31" s="146">
        <v>1</v>
      </c>
      <c r="AZ31" s="146">
        <v>1</v>
      </c>
      <c r="BA31" s="146">
        <f t="shared" si="7"/>
        <v>0</v>
      </c>
      <c r="BB31" s="146">
        <f t="shared" si="8"/>
        <v>0</v>
      </c>
      <c r="BC31" s="146">
        <f t="shared" si="9"/>
        <v>0</v>
      </c>
      <c r="BD31" s="146">
        <f t="shared" si="10"/>
        <v>0</v>
      </c>
      <c r="BE31" s="146">
        <f t="shared" si="11"/>
        <v>0</v>
      </c>
      <c r="CA31" s="177">
        <v>1</v>
      </c>
      <c r="CB31" s="177">
        <v>1</v>
      </c>
      <c r="CZ31" s="146">
        <v>0</v>
      </c>
    </row>
    <row r="32" spans="1:104" ht="22.5" x14ac:dyDescent="0.2">
      <c r="A32" s="171">
        <v>19</v>
      </c>
      <c r="B32" s="172" t="s">
        <v>125</v>
      </c>
      <c r="C32" s="173" t="s">
        <v>126</v>
      </c>
      <c r="D32" s="174" t="s">
        <v>115</v>
      </c>
      <c r="E32" s="175">
        <v>1.4079999999999999</v>
      </c>
      <c r="F32" s="175"/>
      <c r="G32" s="176">
        <f t="shared" si="6"/>
        <v>0</v>
      </c>
      <c r="O32" s="170">
        <v>2</v>
      </c>
      <c r="AA32" s="146">
        <v>1</v>
      </c>
      <c r="AB32" s="146">
        <v>1</v>
      </c>
      <c r="AC32" s="146">
        <v>1</v>
      </c>
      <c r="AZ32" s="146">
        <v>1</v>
      </c>
      <c r="BA32" s="146">
        <f t="shared" si="7"/>
        <v>0</v>
      </c>
      <c r="BB32" s="146">
        <f t="shared" si="8"/>
        <v>0</v>
      </c>
      <c r="BC32" s="146">
        <f t="shared" si="9"/>
        <v>0</v>
      </c>
      <c r="BD32" s="146">
        <f t="shared" si="10"/>
        <v>0</v>
      </c>
      <c r="BE32" s="146">
        <f t="shared" si="11"/>
        <v>0</v>
      </c>
      <c r="CA32" s="177">
        <v>1</v>
      </c>
      <c r="CB32" s="177">
        <v>1</v>
      </c>
      <c r="CZ32" s="146">
        <v>0</v>
      </c>
    </row>
    <row r="33" spans="1:104" ht="22.5" x14ac:dyDescent="0.2">
      <c r="A33" s="171">
        <v>20</v>
      </c>
      <c r="B33" s="172" t="s">
        <v>127</v>
      </c>
      <c r="C33" s="173" t="s">
        <v>128</v>
      </c>
      <c r="D33" s="174" t="s">
        <v>115</v>
      </c>
      <c r="E33" s="175">
        <v>54.5</v>
      </c>
      <c r="F33" s="175"/>
      <c r="G33" s="176">
        <f t="shared" si="6"/>
        <v>0</v>
      </c>
      <c r="O33" s="170">
        <v>2</v>
      </c>
      <c r="AA33" s="146">
        <v>1</v>
      </c>
      <c r="AB33" s="146">
        <v>1</v>
      </c>
      <c r="AC33" s="146">
        <v>1</v>
      </c>
      <c r="AZ33" s="146">
        <v>1</v>
      </c>
      <c r="BA33" s="146">
        <f t="shared" si="7"/>
        <v>0</v>
      </c>
      <c r="BB33" s="146">
        <f t="shared" si="8"/>
        <v>0</v>
      </c>
      <c r="BC33" s="146">
        <f t="shared" si="9"/>
        <v>0</v>
      </c>
      <c r="BD33" s="146">
        <f t="shared" si="10"/>
        <v>0</v>
      </c>
      <c r="BE33" s="146">
        <f t="shared" si="11"/>
        <v>0</v>
      </c>
      <c r="CA33" s="177">
        <v>1</v>
      </c>
      <c r="CB33" s="177">
        <v>1</v>
      </c>
      <c r="CZ33" s="146">
        <v>0</v>
      </c>
    </row>
    <row r="34" spans="1:104" x14ac:dyDescent="0.2">
      <c r="A34" s="178"/>
      <c r="B34" s="179" t="s">
        <v>75</v>
      </c>
      <c r="C34" s="180" t="str">
        <f>CONCATENATE(B26," ",C26)</f>
        <v>997 Přesun sutě</v>
      </c>
      <c r="D34" s="181"/>
      <c r="E34" s="182"/>
      <c r="F34" s="183"/>
      <c r="G34" s="184">
        <f>SUM(G26:G33)</f>
        <v>0</v>
      </c>
      <c r="O34" s="170">
        <v>4</v>
      </c>
      <c r="BA34" s="185">
        <f>SUM(BA26:BA33)</f>
        <v>0</v>
      </c>
      <c r="BB34" s="185">
        <f>SUM(BB26:BB33)</f>
        <v>0</v>
      </c>
      <c r="BC34" s="185">
        <f>SUM(BC26:BC33)</f>
        <v>0</v>
      </c>
      <c r="BD34" s="185">
        <f>SUM(BD26:BD33)</f>
        <v>0</v>
      </c>
      <c r="BE34" s="185">
        <f>SUM(BE26:BE33)</f>
        <v>0</v>
      </c>
    </row>
    <row r="35" spans="1:104" x14ac:dyDescent="0.2">
      <c r="A35" s="163" t="s">
        <v>74</v>
      </c>
      <c r="B35" s="164" t="s">
        <v>129</v>
      </c>
      <c r="C35" s="165" t="s">
        <v>130</v>
      </c>
      <c r="D35" s="166"/>
      <c r="E35" s="167"/>
      <c r="F35" s="167"/>
      <c r="G35" s="168"/>
      <c r="H35" s="169"/>
      <c r="I35" s="169"/>
      <c r="O35" s="170">
        <v>1</v>
      </c>
    </row>
    <row r="36" spans="1:104" x14ac:dyDescent="0.2">
      <c r="A36" s="171">
        <v>21</v>
      </c>
      <c r="B36" s="172" t="s">
        <v>131</v>
      </c>
      <c r="C36" s="173" t="s">
        <v>132</v>
      </c>
      <c r="D36" s="174" t="s">
        <v>115</v>
      </c>
      <c r="E36" s="175">
        <v>0.58799999999999997</v>
      </c>
      <c r="F36" s="175"/>
      <c r="G36" s="176">
        <f>E36*F36</f>
        <v>0</v>
      </c>
      <c r="O36" s="170">
        <v>2</v>
      </c>
      <c r="AA36" s="146">
        <v>12</v>
      </c>
      <c r="AB36" s="146">
        <v>0</v>
      </c>
      <c r="AC36" s="146">
        <v>21</v>
      </c>
      <c r="AZ36" s="146">
        <v>1</v>
      </c>
      <c r="BA36" s="146">
        <f>IF(AZ36=1,G36,0)</f>
        <v>0</v>
      </c>
      <c r="BB36" s="146">
        <f>IF(AZ36=2,G36,0)</f>
        <v>0</v>
      </c>
      <c r="BC36" s="146">
        <f>IF(AZ36=3,G36,0)</f>
        <v>0</v>
      </c>
      <c r="BD36" s="146">
        <f>IF(AZ36=4,G36,0)</f>
        <v>0</v>
      </c>
      <c r="BE36" s="146">
        <f>IF(AZ36=5,G36,0)</f>
        <v>0</v>
      </c>
      <c r="CA36" s="177">
        <v>12</v>
      </c>
      <c r="CB36" s="177">
        <v>0</v>
      </c>
      <c r="CZ36" s="146">
        <v>0</v>
      </c>
    </row>
    <row r="37" spans="1:104" x14ac:dyDescent="0.2">
      <c r="A37" s="178"/>
      <c r="B37" s="179" t="s">
        <v>75</v>
      </c>
      <c r="C37" s="180" t="str">
        <f>CONCATENATE(B35," ",C35)</f>
        <v>998 Přesun hmot</v>
      </c>
      <c r="D37" s="181"/>
      <c r="E37" s="182"/>
      <c r="F37" s="183"/>
      <c r="G37" s="184">
        <f>SUM(G35:G36)</f>
        <v>0</v>
      </c>
      <c r="O37" s="170">
        <v>4</v>
      </c>
      <c r="BA37" s="185">
        <f>SUM(BA35:BA36)</f>
        <v>0</v>
      </c>
      <c r="BB37" s="185">
        <f>SUM(BB35:BB36)</f>
        <v>0</v>
      </c>
      <c r="BC37" s="185">
        <f>SUM(BC35:BC36)</f>
        <v>0</v>
      </c>
      <c r="BD37" s="185">
        <f>SUM(BD35:BD36)</f>
        <v>0</v>
      </c>
      <c r="BE37" s="185">
        <f>SUM(BE35:BE36)</f>
        <v>0</v>
      </c>
    </row>
    <row r="38" spans="1:104" x14ac:dyDescent="0.2">
      <c r="A38" s="163" t="s">
        <v>74</v>
      </c>
      <c r="B38" s="164" t="s">
        <v>133</v>
      </c>
      <c r="C38" s="165" t="s">
        <v>134</v>
      </c>
      <c r="D38" s="166"/>
      <c r="E38" s="167"/>
      <c r="F38" s="167"/>
      <c r="G38" s="168"/>
      <c r="H38" s="169"/>
      <c r="I38" s="169"/>
      <c r="O38" s="170">
        <v>1</v>
      </c>
    </row>
    <row r="39" spans="1:104" ht="22.5" x14ac:dyDescent="0.2">
      <c r="A39" s="171">
        <v>22</v>
      </c>
      <c r="B39" s="172" t="s">
        <v>135</v>
      </c>
      <c r="C39" s="173" t="s">
        <v>136</v>
      </c>
      <c r="D39" s="174" t="s">
        <v>81</v>
      </c>
      <c r="E39" s="175">
        <v>100.6</v>
      </c>
      <c r="F39" s="175"/>
      <c r="G39" s="176">
        <f>E39*F39</f>
        <v>0</v>
      </c>
      <c r="O39" s="170">
        <v>2</v>
      </c>
      <c r="AA39" s="146">
        <v>1</v>
      </c>
      <c r="AB39" s="146">
        <v>7</v>
      </c>
      <c r="AC39" s="146">
        <v>7</v>
      </c>
      <c r="AZ39" s="146">
        <v>2</v>
      </c>
      <c r="BA39" s="146">
        <f>IF(AZ39=1,G39,0)</f>
        <v>0</v>
      </c>
      <c r="BB39" s="146">
        <f>IF(AZ39=2,G39,0)</f>
        <v>0</v>
      </c>
      <c r="BC39" s="146">
        <f>IF(AZ39=3,G39,0)</f>
        <v>0</v>
      </c>
      <c r="BD39" s="146">
        <f>IF(AZ39=4,G39,0)</f>
        <v>0</v>
      </c>
      <c r="BE39" s="146">
        <f>IF(AZ39=5,G39,0)</f>
        <v>0</v>
      </c>
      <c r="CA39" s="177">
        <v>1</v>
      </c>
      <c r="CB39" s="177">
        <v>7</v>
      </c>
      <c r="CZ39" s="146">
        <v>0</v>
      </c>
    </row>
    <row r="40" spans="1:104" ht="22.5" x14ac:dyDescent="0.2">
      <c r="A40" s="171">
        <v>23</v>
      </c>
      <c r="B40" s="172" t="s">
        <v>137</v>
      </c>
      <c r="C40" s="173" t="s">
        <v>138</v>
      </c>
      <c r="D40" s="174" t="s">
        <v>62</v>
      </c>
      <c r="E40" s="175">
        <v>45.27</v>
      </c>
      <c r="F40" s="175"/>
      <c r="G40" s="176">
        <f>E40*F40</f>
        <v>0</v>
      </c>
      <c r="O40" s="170">
        <v>2</v>
      </c>
      <c r="AA40" s="146">
        <v>12</v>
      </c>
      <c r="AB40" s="146">
        <v>0</v>
      </c>
      <c r="AC40" s="146">
        <v>23</v>
      </c>
      <c r="AZ40" s="146">
        <v>2</v>
      </c>
      <c r="BA40" s="146">
        <f>IF(AZ40=1,G40,0)</f>
        <v>0</v>
      </c>
      <c r="BB40" s="146">
        <f>IF(AZ40=2,G40,0)</f>
        <v>0</v>
      </c>
      <c r="BC40" s="146">
        <f>IF(AZ40=3,G40,0)</f>
        <v>0</v>
      </c>
      <c r="BD40" s="146">
        <f>IF(AZ40=4,G40,0)</f>
        <v>0</v>
      </c>
      <c r="BE40" s="146">
        <f>IF(AZ40=5,G40,0)</f>
        <v>0</v>
      </c>
      <c r="CA40" s="177">
        <v>12</v>
      </c>
      <c r="CB40" s="177">
        <v>0</v>
      </c>
      <c r="CZ40" s="146">
        <v>0</v>
      </c>
    </row>
    <row r="41" spans="1:104" x14ac:dyDescent="0.2">
      <c r="A41" s="178"/>
      <c r="B41" s="179" t="s">
        <v>75</v>
      </c>
      <c r="C41" s="180" t="str">
        <f>CONCATENATE(B38," ",C38)</f>
        <v>762 Konstrukce tesařské</v>
      </c>
      <c r="D41" s="181"/>
      <c r="E41" s="182"/>
      <c r="F41" s="183"/>
      <c r="G41" s="184">
        <f>SUM(G38:G40)</f>
        <v>0</v>
      </c>
      <c r="O41" s="170">
        <v>4</v>
      </c>
      <c r="BA41" s="185">
        <f>SUM(BA38:BA40)</f>
        <v>0</v>
      </c>
      <c r="BB41" s="185">
        <f>SUM(BB38:BB40)</f>
        <v>0</v>
      </c>
      <c r="BC41" s="185">
        <f>SUM(BC38:BC40)</f>
        <v>0</v>
      </c>
      <c r="BD41" s="185">
        <f>SUM(BD38:BD40)</f>
        <v>0</v>
      </c>
      <c r="BE41" s="185">
        <f>SUM(BE38:BE40)</f>
        <v>0</v>
      </c>
    </row>
    <row r="42" spans="1:104" x14ac:dyDescent="0.2">
      <c r="A42" s="163" t="s">
        <v>74</v>
      </c>
      <c r="B42" s="164" t="s">
        <v>139</v>
      </c>
      <c r="C42" s="165" t="s">
        <v>140</v>
      </c>
      <c r="D42" s="166"/>
      <c r="E42" s="167"/>
      <c r="F42" s="167"/>
      <c r="G42" s="168"/>
      <c r="H42" s="169"/>
      <c r="I42" s="169"/>
      <c r="O42" s="170">
        <v>1</v>
      </c>
    </row>
    <row r="43" spans="1:104" ht="22.5" x14ac:dyDescent="0.2">
      <c r="A43" s="171">
        <v>24</v>
      </c>
      <c r="B43" s="172" t="s">
        <v>141</v>
      </c>
      <c r="C43" s="173" t="s">
        <v>142</v>
      </c>
      <c r="D43" s="174" t="s">
        <v>81</v>
      </c>
      <c r="E43" s="175">
        <v>4.01</v>
      </c>
      <c r="F43" s="175"/>
      <c r="G43" s="176">
        <f>E43*F43</f>
        <v>0</v>
      </c>
      <c r="O43" s="170">
        <v>2</v>
      </c>
      <c r="AA43" s="146">
        <v>1</v>
      </c>
      <c r="AB43" s="146">
        <v>7</v>
      </c>
      <c r="AC43" s="146">
        <v>7</v>
      </c>
      <c r="AZ43" s="146">
        <v>2</v>
      </c>
      <c r="BA43" s="146">
        <f>IF(AZ43=1,G43,0)</f>
        <v>0</v>
      </c>
      <c r="BB43" s="146">
        <f>IF(AZ43=2,G43,0)</f>
        <v>0</v>
      </c>
      <c r="BC43" s="146">
        <f>IF(AZ43=3,G43,0)</f>
        <v>0</v>
      </c>
      <c r="BD43" s="146">
        <f>IF(AZ43=4,G43,0)</f>
        <v>0</v>
      </c>
      <c r="BE43" s="146">
        <f>IF(AZ43=5,G43,0)</f>
        <v>0</v>
      </c>
      <c r="CA43" s="177">
        <v>1</v>
      </c>
      <c r="CB43" s="177">
        <v>7</v>
      </c>
      <c r="CZ43" s="146">
        <v>1.3999999999999999E-4</v>
      </c>
    </row>
    <row r="44" spans="1:104" ht="22.5" x14ac:dyDescent="0.2">
      <c r="A44" s="171">
        <v>25</v>
      </c>
      <c r="B44" s="172" t="s">
        <v>143</v>
      </c>
      <c r="C44" s="173" t="s">
        <v>144</v>
      </c>
      <c r="D44" s="174" t="s">
        <v>81</v>
      </c>
      <c r="E44" s="175">
        <v>4.01</v>
      </c>
      <c r="F44" s="175"/>
      <c r="G44" s="176">
        <f>E44*F44</f>
        <v>0</v>
      </c>
      <c r="O44" s="170">
        <v>2</v>
      </c>
      <c r="AA44" s="146">
        <v>1</v>
      </c>
      <c r="AB44" s="146">
        <v>7</v>
      </c>
      <c r="AC44" s="146">
        <v>7</v>
      </c>
      <c r="AZ44" s="146">
        <v>2</v>
      </c>
      <c r="BA44" s="146">
        <f>IF(AZ44=1,G44,0)</f>
        <v>0</v>
      </c>
      <c r="BB44" s="146">
        <f>IF(AZ44=2,G44,0)</f>
        <v>0</v>
      </c>
      <c r="BC44" s="146">
        <f>IF(AZ44=3,G44,0)</f>
        <v>0</v>
      </c>
      <c r="BD44" s="146">
        <f>IF(AZ44=4,G44,0)</f>
        <v>0</v>
      </c>
      <c r="BE44" s="146">
        <f>IF(AZ44=5,G44,0)</f>
        <v>0</v>
      </c>
      <c r="CA44" s="177">
        <v>1</v>
      </c>
      <c r="CB44" s="177">
        <v>7</v>
      </c>
      <c r="CZ44" s="146">
        <v>7.2000000000000005E-4</v>
      </c>
    </row>
    <row r="45" spans="1:104" ht="22.5" x14ac:dyDescent="0.2">
      <c r="A45" s="171">
        <v>26</v>
      </c>
      <c r="B45" s="172" t="s">
        <v>145</v>
      </c>
      <c r="C45" s="173" t="s">
        <v>146</v>
      </c>
      <c r="D45" s="174" t="s">
        <v>81</v>
      </c>
      <c r="E45" s="175">
        <v>4.01</v>
      </c>
      <c r="F45" s="175"/>
      <c r="G45" s="176">
        <f>E45*F45</f>
        <v>0</v>
      </c>
      <c r="O45" s="170">
        <v>2</v>
      </c>
      <c r="AA45" s="146">
        <v>1</v>
      </c>
      <c r="AB45" s="146">
        <v>7</v>
      </c>
      <c r="AC45" s="146">
        <v>7</v>
      </c>
      <c r="AZ45" s="146">
        <v>2</v>
      </c>
      <c r="BA45" s="146">
        <f>IF(AZ45=1,G45,0)</f>
        <v>0</v>
      </c>
      <c r="BB45" s="146">
        <f>IF(AZ45=2,G45,0)</f>
        <v>0</v>
      </c>
      <c r="BC45" s="146">
        <f>IF(AZ45=3,G45,0)</f>
        <v>0</v>
      </c>
      <c r="BD45" s="146">
        <f>IF(AZ45=4,G45,0)</f>
        <v>0</v>
      </c>
      <c r="BE45" s="146">
        <f>IF(AZ45=5,G45,0)</f>
        <v>0</v>
      </c>
      <c r="CA45" s="177">
        <v>1</v>
      </c>
      <c r="CB45" s="177">
        <v>7</v>
      </c>
      <c r="CZ45" s="146">
        <v>0</v>
      </c>
    </row>
    <row r="46" spans="1:104" ht="22.5" x14ac:dyDescent="0.2">
      <c r="A46" s="171">
        <v>27</v>
      </c>
      <c r="B46" s="172" t="s">
        <v>147</v>
      </c>
      <c r="C46" s="173" t="s">
        <v>148</v>
      </c>
      <c r="D46" s="174" t="s">
        <v>81</v>
      </c>
      <c r="E46" s="175">
        <v>4.01</v>
      </c>
      <c r="F46" s="175"/>
      <c r="G46" s="176">
        <f>E46*F46</f>
        <v>0</v>
      </c>
      <c r="O46" s="170">
        <v>2</v>
      </c>
      <c r="AA46" s="146">
        <v>1</v>
      </c>
      <c r="AB46" s="146">
        <v>7</v>
      </c>
      <c r="AC46" s="146">
        <v>7</v>
      </c>
      <c r="AZ46" s="146">
        <v>2</v>
      </c>
      <c r="BA46" s="146">
        <f>IF(AZ46=1,G46,0)</f>
        <v>0</v>
      </c>
      <c r="BB46" s="146">
        <f>IF(AZ46=2,G46,0)</f>
        <v>0</v>
      </c>
      <c r="BC46" s="146">
        <f>IF(AZ46=3,G46,0)</f>
        <v>0</v>
      </c>
      <c r="BD46" s="146">
        <f>IF(AZ46=4,G46,0)</f>
        <v>0</v>
      </c>
      <c r="BE46" s="146">
        <f>IF(AZ46=5,G46,0)</f>
        <v>0</v>
      </c>
      <c r="CA46" s="177">
        <v>1</v>
      </c>
      <c r="CB46" s="177">
        <v>7</v>
      </c>
      <c r="CZ46" s="146">
        <v>1.0000000000000001E-5</v>
      </c>
    </row>
    <row r="47" spans="1:104" x14ac:dyDescent="0.2">
      <c r="A47" s="178"/>
      <c r="B47" s="179" t="s">
        <v>75</v>
      </c>
      <c r="C47" s="180" t="str">
        <f>CONCATENATE(B42," ",C42)</f>
        <v>783 Dokončovací práce - nátěry</v>
      </c>
      <c r="D47" s="181"/>
      <c r="E47" s="182"/>
      <c r="F47" s="183"/>
      <c r="G47" s="184">
        <f>SUM(G42:G46)</f>
        <v>0</v>
      </c>
      <c r="O47" s="170">
        <v>4</v>
      </c>
      <c r="BA47" s="185">
        <f>SUM(BA42:BA46)</f>
        <v>0</v>
      </c>
      <c r="BB47" s="185">
        <f>SUM(BB42:BB46)</f>
        <v>0</v>
      </c>
      <c r="BC47" s="185">
        <f>SUM(BC42:BC46)</f>
        <v>0</v>
      </c>
      <c r="BD47" s="185">
        <f>SUM(BD42:BD46)</f>
        <v>0</v>
      </c>
      <c r="BE47" s="185">
        <f>SUM(BE42:BE46)</f>
        <v>0</v>
      </c>
    </row>
    <row r="48" spans="1:104" x14ac:dyDescent="0.2">
      <c r="E48" s="146"/>
    </row>
    <row r="49" spans="5:5" x14ac:dyDescent="0.2">
      <c r="E49" s="146"/>
    </row>
    <row r="50" spans="5:5" x14ac:dyDescent="0.2">
      <c r="E50" s="146"/>
    </row>
    <row r="51" spans="5:5" x14ac:dyDescent="0.2">
      <c r="E51" s="146"/>
    </row>
    <row r="52" spans="5:5" x14ac:dyDescent="0.2">
      <c r="E52" s="146"/>
    </row>
    <row r="53" spans="5:5" x14ac:dyDescent="0.2">
      <c r="E53" s="146"/>
    </row>
    <row r="54" spans="5:5" x14ac:dyDescent="0.2">
      <c r="E54" s="146"/>
    </row>
    <row r="55" spans="5:5" x14ac:dyDescent="0.2">
      <c r="E55" s="146"/>
    </row>
    <row r="56" spans="5:5" x14ac:dyDescent="0.2">
      <c r="E56" s="146"/>
    </row>
    <row r="57" spans="5:5" x14ac:dyDescent="0.2">
      <c r="E57" s="146"/>
    </row>
    <row r="58" spans="5:5" x14ac:dyDescent="0.2">
      <c r="E58" s="146"/>
    </row>
    <row r="59" spans="5:5" x14ac:dyDescent="0.2">
      <c r="E59" s="146"/>
    </row>
    <row r="60" spans="5:5" x14ac:dyDescent="0.2">
      <c r="E60" s="146"/>
    </row>
    <row r="61" spans="5:5" x14ac:dyDescent="0.2">
      <c r="E61" s="146"/>
    </row>
    <row r="62" spans="5:5" x14ac:dyDescent="0.2">
      <c r="E62" s="146"/>
    </row>
    <row r="63" spans="5:5" x14ac:dyDescent="0.2">
      <c r="E63" s="146"/>
    </row>
    <row r="64" spans="5:5" x14ac:dyDescent="0.2">
      <c r="E64" s="146"/>
    </row>
    <row r="65" spans="1:7" x14ac:dyDescent="0.2">
      <c r="E65" s="146"/>
    </row>
    <row r="66" spans="1:7" x14ac:dyDescent="0.2">
      <c r="E66" s="146"/>
    </row>
    <row r="67" spans="1:7" x14ac:dyDescent="0.2">
      <c r="E67" s="146"/>
    </row>
    <row r="68" spans="1:7" x14ac:dyDescent="0.2">
      <c r="E68" s="146"/>
    </row>
    <row r="69" spans="1:7" x14ac:dyDescent="0.2">
      <c r="E69" s="146"/>
    </row>
    <row r="70" spans="1:7" x14ac:dyDescent="0.2">
      <c r="E70" s="146"/>
    </row>
    <row r="71" spans="1:7" x14ac:dyDescent="0.2">
      <c r="A71" s="186"/>
      <c r="B71" s="186"/>
      <c r="C71" s="186"/>
      <c r="D71" s="186"/>
      <c r="E71" s="186"/>
      <c r="F71" s="186"/>
      <c r="G71" s="186"/>
    </row>
    <row r="72" spans="1:7" x14ac:dyDescent="0.2">
      <c r="A72" s="186"/>
      <c r="B72" s="186"/>
      <c r="C72" s="186"/>
      <c r="D72" s="186"/>
      <c r="E72" s="186"/>
      <c r="F72" s="186"/>
      <c r="G72" s="186"/>
    </row>
    <row r="73" spans="1:7" x14ac:dyDescent="0.2">
      <c r="A73" s="186"/>
      <c r="B73" s="186"/>
      <c r="C73" s="186"/>
      <c r="D73" s="186"/>
      <c r="E73" s="186"/>
      <c r="F73" s="186"/>
      <c r="G73" s="186"/>
    </row>
    <row r="74" spans="1:7" x14ac:dyDescent="0.2">
      <c r="A74" s="186"/>
      <c r="B74" s="186"/>
      <c r="C74" s="186"/>
      <c r="D74" s="186"/>
      <c r="E74" s="186"/>
      <c r="F74" s="186"/>
      <c r="G74" s="186"/>
    </row>
    <row r="75" spans="1:7" x14ac:dyDescent="0.2">
      <c r="E75" s="146"/>
    </row>
    <row r="76" spans="1:7" x14ac:dyDescent="0.2">
      <c r="E76" s="146"/>
    </row>
    <row r="77" spans="1:7" x14ac:dyDescent="0.2">
      <c r="E77" s="146"/>
    </row>
    <row r="78" spans="1:7" x14ac:dyDescent="0.2">
      <c r="E78" s="146"/>
    </row>
    <row r="79" spans="1:7" x14ac:dyDescent="0.2">
      <c r="E79" s="146"/>
    </row>
    <row r="80" spans="1:7" x14ac:dyDescent="0.2">
      <c r="E80" s="146"/>
    </row>
    <row r="81" spans="5:5" x14ac:dyDescent="0.2">
      <c r="E81" s="146"/>
    </row>
    <row r="82" spans="5:5" x14ac:dyDescent="0.2">
      <c r="E82" s="146"/>
    </row>
    <row r="83" spans="5:5" x14ac:dyDescent="0.2">
      <c r="E83" s="146"/>
    </row>
    <row r="84" spans="5:5" x14ac:dyDescent="0.2">
      <c r="E84" s="146"/>
    </row>
    <row r="85" spans="5:5" x14ac:dyDescent="0.2">
      <c r="E85" s="146"/>
    </row>
    <row r="86" spans="5:5" x14ac:dyDescent="0.2">
      <c r="E86" s="146"/>
    </row>
    <row r="87" spans="5:5" x14ac:dyDescent="0.2">
      <c r="E87" s="146"/>
    </row>
    <row r="88" spans="5:5" x14ac:dyDescent="0.2">
      <c r="E88" s="146"/>
    </row>
    <row r="89" spans="5:5" x14ac:dyDescent="0.2">
      <c r="E89" s="146"/>
    </row>
    <row r="90" spans="5:5" x14ac:dyDescent="0.2">
      <c r="E90" s="146"/>
    </row>
    <row r="91" spans="5:5" x14ac:dyDescent="0.2">
      <c r="E91" s="146"/>
    </row>
    <row r="92" spans="5:5" x14ac:dyDescent="0.2">
      <c r="E92" s="146"/>
    </row>
    <row r="93" spans="5:5" x14ac:dyDescent="0.2">
      <c r="E93" s="146"/>
    </row>
    <row r="94" spans="5:5" x14ac:dyDescent="0.2">
      <c r="E94" s="146"/>
    </row>
    <row r="95" spans="5:5" x14ac:dyDescent="0.2">
      <c r="E95" s="146"/>
    </row>
    <row r="96" spans="5:5" x14ac:dyDescent="0.2">
      <c r="E96" s="146"/>
    </row>
    <row r="97" spans="1:7" x14ac:dyDescent="0.2">
      <c r="E97" s="146"/>
    </row>
    <row r="98" spans="1:7" x14ac:dyDescent="0.2">
      <c r="E98" s="146"/>
    </row>
    <row r="99" spans="1:7" x14ac:dyDescent="0.2">
      <c r="E99" s="146"/>
    </row>
    <row r="100" spans="1:7" x14ac:dyDescent="0.2">
      <c r="E100" s="146"/>
    </row>
    <row r="101" spans="1:7" x14ac:dyDescent="0.2">
      <c r="E101" s="146"/>
    </row>
    <row r="102" spans="1:7" x14ac:dyDescent="0.2">
      <c r="E102" s="146"/>
    </row>
    <row r="103" spans="1:7" x14ac:dyDescent="0.2">
      <c r="E103" s="146"/>
    </row>
    <row r="104" spans="1:7" x14ac:dyDescent="0.2">
      <c r="E104" s="146"/>
    </row>
    <row r="105" spans="1:7" x14ac:dyDescent="0.2">
      <c r="E105" s="146"/>
    </row>
    <row r="106" spans="1:7" x14ac:dyDescent="0.2">
      <c r="A106" s="187"/>
      <c r="B106" s="187"/>
    </row>
    <row r="107" spans="1:7" x14ac:dyDescent="0.2">
      <c r="A107" s="186"/>
      <c r="B107" s="186"/>
      <c r="C107" s="189"/>
      <c r="D107" s="189"/>
      <c r="E107" s="190"/>
      <c r="F107" s="189"/>
      <c r="G107" s="191"/>
    </row>
    <row r="108" spans="1:7" x14ac:dyDescent="0.2">
      <c r="A108" s="192"/>
      <c r="B108" s="192"/>
      <c r="C108" s="186"/>
      <c r="D108" s="186"/>
      <c r="E108" s="193"/>
      <c r="F108" s="186"/>
      <c r="G108" s="186"/>
    </row>
    <row r="109" spans="1:7" x14ac:dyDescent="0.2">
      <c r="A109" s="186"/>
      <c r="B109" s="186"/>
      <c r="C109" s="186"/>
      <c r="D109" s="186"/>
      <c r="E109" s="193"/>
      <c r="F109" s="186"/>
      <c r="G109" s="186"/>
    </row>
    <row r="110" spans="1:7" x14ac:dyDescent="0.2">
      <c r="A110" s="186"/>
      <c r="B110" s="186"/>
      <c r="C110" s="186"/>
      <c r="D110" s="186"/>
      <c r="E110" s="193"/>
      <c r="F110" s="186"/>
      <c r="G110" s="186"/>
    </row>
    <row r="111" spans="1:7" x14ac:dyDescent="0.2">
      <c r="A111" s="186"/>
      <c r="B111" s="186"/>
      <c r="C111" s="186"/>
      <c r="D111" s="186"/>
      <c r="E111" s="193"/>
      <c r="F111" s="186"/>
      <c r="G111" s="186"/>
    </row>
    <row r="112" spans="1:7" x14ac:dyDescent="0.2">
      <c r="A112" s="186"/>
      <c r="B112" s="186"/>
      <c r="C112" s="186"/>
      <c r="D112" s="186"/>
      <c r="E112" s="193"/>
      <c r="F112" s="186"/>
      <c r="G112" s="186"/>
    </row>
    <row r="113" spans="1:7" x14ac:dyDescent="0.2">
      <c r="A113" s="186"/>
      <c r="B113" s="186"/>
      <c r="C113" s="186"/>
      <c r="D113" s="186"/>
      <c r="E113" s="193"/>
      <c r="F113" s="186"/>
      <c r="G113" s="186"/>
    </row>
    <row r="114" spans="1:7" x14ac:dyDescent="0.2">
      <c r="A114" s="186"/>
      <c r="B114" s="186"/>
      <c r="C114" s="186"/>
      <c r="D114" s="186"/>
      <c r="E114" s="193"/>
      <c r="F114" s="186"/>
      <c r="G114" s="186"/>
    </row>
    <row r="115" spans="1:7" x14ac:dyDescent="0.2">
      <c r="A115" s="186"/>
      <c r="B115" s="186"/>
      <c r="C115" s="186"/>
      <c r="D115" s="186"/>
      <c r="E115" s="193"/>
      <c r="F115" s="186"/>
      <c r="G115" s="186"/>
    </row>
    <row r="116" spans="1:7" x14ac:dyDescent="0.2">
      <c r="A116" s="186"/>
      <c r="B116" s="186"/>
      <c r="C116" s="186"/>
      <c r="D116" s="186"/>
      <c r="E116" s="193"/>
      <c r="F116" s="186"/>
      <c r="G116" s="186"/>
    </row>
    <row r="117" spans="1:7" x14ac:dyDescent="0.2">
      <c r="A117" s="186"/>
      <c r="B117" s="186"/>
      <c r="C117" s="186"/>
      <c r="D117" s="186"/>
      <c r="E117" s="193"/>
      <c r="F117" s="186"/>
      <c r="G117" s="186"/>
    </row>
    <row r="118" spans="1:7" x14ac:dyDescent="0.2">
      <c r="A118" s="186"/>
      <c r="B118" s="186"/>
      <c r="C118" s="186"/>
      <c r="D118" s="186"/>
      <c r="E118" s="193"/>
      <c r="F118" s="186"/>
      <c r="G118" s="186"/>
    </row>
    <row r="119" spans="1:7" x14ac:dyDescent="0.2">
      <c r="A119" s="186"/>
      <c r="B119" s="186"/>
      <c r="C119" s="186"/>
      <c r="D119" s="186"/>
      <c r="E119" s="193"/>
      <c r="F119" s="186"/>
      <c r="G119" s="186"/>
    </row>
    <row r="120" spans="1:7" x14ac:dyDescent="0.2">
      <c r="A120" s="186"/>
      <c r="B120" s="186"/>
      <c r="C120" s="186"/>
      <c r="D120" s="186"/>
      <c r="E120" s="193"/>
      <c r="F120" s="186"/>
      <c r="G120" s="186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Jaroslav Studnička</cp:lastModifiedBy>
  <dcterms:created xsi:type="dcterms:W3CDTF">2020-09-23T09:55:19Z</dcterms:created>
  <dcterms:modified xsi:type="dcterms:W3CDTF">2020-10-22T09:24:42Z</dcterms:modified>
</cp:coreProperties>
</file>